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firstSheet="4" activeTab="8"/>
  </bookViews>
  <sheets>
    <sheet name="Códigos FEI" sheetId="1" r:id="rId1"/>
    <sheet name="PUNTUACION" sheetId="2" r:id="rId2"/>
    <sheet name="ESCALAFON JINETES" sheetId="3" r:id="rId3"/>
    <sheet name="LAS DOS LAGUNAS FEB 3" sheetId="4" r:id="rId4"/>
    <sheet name="ORIGENES MARZO 10" sheetId="5" r:id="rId5"/>
    <sheet name="LA MACOYA MAYO 5" sheetId="6" r:id="rId6"/>
    <sheet name="VILLA DE LEYVA JULIO 21" sheetId="7" r:id="rId7"/>
    <sheet name="TRAVESIA OCT 14" sheetId="8" r:id="rId8"/>
    <sheet name="VALLEVERDE NOV 24" sheetId="9" r:id="rId9"/>
  </sheets>
  <definedNames>
    <definedName name="_xlnm._FilterDatabase" localSheetId="8" hidden="1">'VALLEVERDE NOV 24'!$B$2:$AR$56</definedName>
    <definedName name="_xlfn.IFERROR" hidden="1">#NAME?</definedName>
    <definedName name="_xlnm.Print_Area" localSheetId="1">'PUNTUACION'!$B$1:$H$31</definedName>
  </definedNames>
  <calcPr fullCalcOnLoad="1"/>
</workbook>
</file>

<file path=xl/sharedStrings.xml><?xml version="1.0" encoding="utf-8"?>
<sst xmlns="http://schemas.openxmlformats.org/spreadsheetml/2006/main" count="1726" uniqueCount="626">
  <si>
    <t>MAYORES</t>
  </si>
  <si>
    <t>JUVENILES</t>
  </si>
  <si>
    <t>MENORES</t>
  </si>
  <si>
    <t>JINETE</t>
  </si>
  <si>
    <t>TOTAL AÑO</t>
  </si>
  <si>
    <t>POSICION</t>
  </si>
  <si>
    <t>CABALLO</t>
  </si>
  <si>
    <t>RANKING</t>
  </si>
  <si>
    <t>&lt;80 (MENOS DE 80KM)</t>
  </si>
  <si>
    <t>DE 140  A 160</t>
  </si>
  <si>
    <t>DE 120 A 139</t>
  </si>
  <si>
    <t>DE 80 A 119</t>
  </si>
  <si>
    <t>PUNTAJE SEGÚN RESULTADO</t>
  </si>
  <si>
    <t>ESPARTANO</t>
  </si>
  <si>
    <t>OJALA</t>
  </si>
  <si>
    <t>SHAKIRA</t>
  </si>
  <si>
    <t>AZUL BLEIER</t>
  </si>
  <si>
    <t>RENE MARQUEZ</t>
  </si>
  <si>
    <t>VALERIA AMAYA</t>
  </si>
  <si>
    <t>HAB</t>
  </si>
  <si>
    <t>VELOCIDAD DE CARRERA</t>
  </si>
  <si>
    <t>TIEMPO TOTAL CARRERA</t>
  </si>
  <si>
    <t>TIEMPO DE RECUPERACION</t>
  </si>
  <si>
    <t>HORA DE LARGADA</t>
  </si>
  <si>
    <t>HORA DE LLEGADA</t>
  </si>
  <si>
    <t>HORA DE RECUPERACION</t>
  </si>
  <si>
    <t>TIEMPO A META</t>
  </si>
  <si>
    <t>RECUPERACION</t>
  </si>
  <si>
    <t>TIEMPO TOTAL</t>
  </si>
  <si>
    <t>VELOCIDAD PROMEDIO</t>
  </si>
  <si>
    <t>MACOYA TOMINE</t>
  </si>
  <si>
    <t>TONKA</t>
  </si>
  <si>
    <t>ZEUS</t>
  </si>
  <si>
    <t>LIBRE</t>
  </si>
  <si>
    <t>PROM</t>
  </si>
  <si>
    <t>TOTAL</t>
  </si>
  <si>
    <t>KAYRO CAMPEON</t>
  </si>
  <si>
    <t>NEELA</t>
  </si>
  <si>
    <t>COUNTRY BOY</t>
  </si>
  <si>
    <t>ELIECER TAPIAS</t>
  </si>
  <si>
    <t>JOHN AMAYA</t>
  </si>
  <si>
    <t xml:space="preserve"> RECUPERACION</t>
  </si>
  <si>
    <t>JONES</t>
  </si>
  <si>
    <t>4ESTRELLAS</t>
  </si>
  <si>
    <t>DARDO</t>
  </si>
  <si>
    <t>Tiempos de Descanso</t>
  </si>
  <si>
    <t>VALIDACION TIEMPO TOTAL</t>
  </si>
  <si>
    <t>VALIDACION DESCANSO</t>
  </si>
  <si>
    <t>RET</t>
  </si>
  <si>
    <t>inscritos</t>
  </si>
  <si>
    <t>ret</t>
  </si>
  <si>
    <t>elim</t>
  </si>
  <si>
    <t>terminaron</t>
  </si>
  <si>
    <t>No. Prueba y Distancia</t>
  </si>
  <si>
    <t>PRUEBA</t>
  </si>
  <si>
    <t>Puntaje Escalafón</t>
  </si>
  <si>
    <t>Posición FEI</t>
  </si>
  <si>
    <t>No. Peto</t>
  </si>
  <si>
    <t>MENOR</t>
  </si>
  <si>
    <t>JULIA KNUTTI</t>
  </si>
  <si>
    <t>MACOYA NEUSA</t>
  </si>
  <si>
    <t>IBERIA</t>
  </si>
  <si>
    <t>FUGAZ</t>
  </si>
  <si>
    <t>WD</t>
  </si>
  <si>
    <t>GUADALUPE VELOZA</t>
  </si>
  <si>
    <t>JERONIMO</t>
  </si>
  <si>
    <t>CARMEN SEGOVIA</t>
  </si>
  <si>
    <t>SANCHO</t>
  </si>
  <si>
    <t>EVA</t>
  </si>
  <si>
    <t>JAIME VELASQUEZ</t>
  </si>
  <si>
    <t>MARTIN MORENO</t>
  </si>
  <si>
    <t>MARACA</t>
  </si>
  <si>
    <t>El binomio no se presenta a competencia</t>
  </si>
  <si>
    <r>
      <t xml:space="preserve">El binomio decide no participar </t>
    </r>
    <r>
      <rPr>
        <b/>
        <sz val="12"/>
        <color indexed="8"/>
        <rFont val="Calibri"/>
        <family val="2"/>
      </rPr>
      <t xml:space="preserve">antes </t>
    </r>
    <r>
      <rPr>
        <sz val="12"/>
        <color indexed="8"/>
        <rFont val="Calibri"/>
        <family val="2"/>
      </rPr>
      <t>del primero Chequeo Veterinario</t>
    </r>
  </si>
  <si>
    <t>Retirado (Retired)</t>
  </si>
  <si>
    <t xml:space="preserve">No se Presenta (Withdrawn) </t>
  </si>
  <si>
    <t>El binomio se retira despues de haber completado exitosamente el 1er Chequeo Veterinario</t>
  </si>
  <si>
    <t>El binomio se retira voluntariamente despues de haber completado exitosamente el Chequeo Veterinario y las etapas recorridas hasta ese momento</t>
  </si>
  <si>
    <t>DSQ</t>
  </si>
  <si>
    <t>Descalificado (Disqualified)</t>
  </si>
  <si>
    <t>FNR</t>
  </si>
  <si>
    <t>Termina sin Posición de Carrera (Finished Not Ranked)</t>
  </si>
  <si>
    <t>Requiere de la Aprobación del Presidente del Jurado</t>
  </si>
  <si>
    <t>FTQ</t>
  </si>
  <si>
    <t>No Clasifica (Failed to Qualify)</t>
  </si>
  <si>
    <t>GA</t>
  </si>
  <si>
    <t>Movimiento Irregular (Irregular Gait)</t>
  </si>
  <si>
    <t>MI</t>
  </si>
  <si>
    <t>Lesión Menor (Minor Injury)</t>
  </si>
  <si>
    <t>CI</t>
  </si>
  <si>
    <t>Lesión Catastrófica (Catastrophic Injury)</t>
  </si>
  <si>
    <t>ME</t>
  </si>
  <si>
    <t>ME TR</t>
  </si>
  <si>
    <t>Metabólico con Tratamiento Invasivo</t>
  </si>
  <si>
    <t>GA + ME</t>
  </si>
  <si>
    <t>Metabólico</t>
  </si>
  <si>
    <t>Movimiento Irregular y Metabólico</t>
  </si>
  <si>
    <t>GA + ME TR</t>
  </si>
  <si>
    <t>Movimiento Irregular y Metabólico con Tratamiento Invasivo</t>
  </si>
  <si>
    <t>OT</t>
  </si>
  <si>
    <t>Sin Tiempo (Out of TIme) No presenta o no llega a tiempo</t>
  </si>
  <si>
    <t>FTC</t>
  </si>
  <si>
    <t>No completa un tramo pero pasa el control veterinario (Failed to Complete)</t>
  </si>
  <si>
    <t>Edad Jinete</t>
  </si>
  <si>
    <t>Posición Carrera</t>
  </si>
  <si>
    <t>1- 80 kms</t>
  </si>
  <si>
    <t>ADULTO</t>
  </si>
  <si>
    <t>CAIRO</t>
  </si>
  <si>
    <t>LUNA NEGRA</t>
  </si>
  <si>
    <t>DORAN DORAN</t>
  </si>
  <si>
    <t>PS NIKÉ</t>
  </si>
  <si>
    <t>TTL CRA</t>
  </si>
  <si>
    <t>MEGARA</t>
  </si>
  <si>
    <t>RICARDO SOLER</t>
  </si>
  <si>
    <t>BRUNO</t>
  </si>
  <si>
    <t xml:space="preserve">OTHELLO </t>
  </si>
  <si>
    <t>2 - 40 kms</t>
  </si>
  <si>
    <t>JOVEN</t>
  </si>
  <si>
    <t>STEPHANIE CEPEDDA</t>
  </si>
  <si>
    <t>MALALA</t>
  </si>
  <si>
    <t>HARTMUT</t>
  </si>
  <si>
    <t>SILVANA VELASQUEZ</t>
  </si>
  <si>
    <t>OSCAR MANUEL MENDOZA</t>
  </si>
  <si>
    <t>PERSIVAL</t>
  </si>
  <si>
    <t>ANA MARIA QUINTERO</t>
  </si>
  <si>
    <t>CUBATA</t>
  </si>
  <si>
    <t>JUAN PABLO DUARTE</t>
  </si>
  <si>
    <t>CARLOS LLERAS</t>
  </si>
  <si>
    <t>SANTIAGO SALGADO</t>
  </si>
  <si>
    <t>FQ ME</t>
  </si>
  <si>
    <t>PHYOTER</t>
  </si>
  <si>
    <t>FQ GA</t>
  </si>
  <si>
    <t>3- 20 kms</t>
  </si>
  <si>
    <t>NAYIRAH</t>
  </si>
  <si>
    <t>PEDRO MORA</t>
  </si>
  <si>
    <t>80k</t>
  </si>
  <si>
    <t>40k</t>
  </si>
  <si>
    <t>Posición</t>
  </si>
  <si>
    <t>Distancia</t>
  </si>
  <si>
    <t>160k</t>
  </si>
  <si>
    <t>120k</t>
  </si>
  <si>
    <t>SYMPHONIE CS</t>
  </si>
  <si>
    <t>FTQ1 - ME TR</t>
  </si>
  <si>
    <t>FTQ1 - GA</t>
  </si>
  <si>
    <t>Participaron</t>
  </si>
  <si>
    <t>Todo Jinete y Caballo que finalice recibe el puntaje que corresponde a su categoría y posición en la Competencia según la tabla que aparece a la izquierda. Adicionalmente, a cada uno se le asignan puntos de bonificación según el número que participe en su categoría, otorgándose una cantidad de puntos igual al número de concursantes que dió la largada menos la posición en que se termina más uno. De esta forma, si inician 15 personas, el ganador de la categoría recibe 15-1+1=15 puntos de bonificación mientras que el que ocupa la segunda posición recibe 15-2+1=14.</t>
  </si>
  <si>
    <t>PERLIGHT-7484</t>
  </si>
  <si>
    <r>
      <t xml:space="preserve">HENLY-8338 - </t>
    </r>
    <r>
      <rPr>
        <b/>
        <sz val="10"/>
        <color indexed="10"/>
        <rFont val="Arial"/>
        <family val="2"/>
      </rPr>
      <t>BC</t>
    </r>
  </si>
  <si>
    <t>MUÑECA</t>
  </si>
  <si>
    <t>PROZECH-6757</t>
  </si>
  <si>
    <t>Claudia Gutierrez</t>
  </si>
  <si>
    <t>PERSHAK-8337</t>
  </si>
  <si>
    <t>Daniel Amaya</t>
  </si>
  <si>
    <t>TONKA-5540</t>
  </si>
  <si>
    <t>WALIGHT-6242</t>
  </si>
  <si>
    <t>MACOYA TOMINE- 7487</t>
  </si>
  <si>
    <t>ESPARTANO-6174</t>
  </si>
  <si>
    <t>SAHARA-5898</t>
  </si>
  <si>
    <t>FTQ- GA</t>
  </si>
  <si>
    <t>EV 2</t>
  </si>
  <si>
    <t>LC MONROVIA-7413</t>
  </si>
  <si>
    <t>RET-VOLUNTARIO</t>
  </si>
  <si>
    <t>KAYRO CAMPEON-3992</t>
  </si>
  <si>
    <t>NEELA ELEGIDA-6162</t>
  </si>
  <si>
    <t>Rene Marquez-PROM</t>
  </si>
  <si>
    <t>4 ESTRELLAS</t>
  </si>
  <si>
    <t>ROSARIO ARLEQUIN</t>
  </si>
  <si>
    <t>Jhon Amaya-PROM</t>
  </si>
  <si>
    <t>Maria Jose Ramos-HAB</t>
  </si>
  <si>
    <t>RAMSY- 8328</t>
  </si>
  <si>
    <t>MACOYA TOTA-8080</t>
  </si>
  <si>
    <t>MEGARA-8220</t>
  </si>
  <si>
    <t>Daniela Pombo-PROM</t>
  </si>
  <si>
    <t>ROMA</t>
  </si>
  <si>
    <t>Juanita Perdomo-PROM</t>
  </si>
  <si>
    <t>WENDY</t>
  </si>
  <si>
    <t>CORNELIO-6030</t>
  </si>
  <si>
    <t>Luis Enrique Otero-PROM</t>
  </si>
  <si>
    <t>DURANDEE</t>
  </si>
  <si>
    <t>Paula Montaño-PROM</t>
  </si>
  <si>
    <t>NANDA</t>
  </si>
  <si>
    <t>Ana Maria Quintero-PROM</t>
  </si>
  <si>
    <t>Estephanie Cepeda Torres-PROM</t>
  </si>
  <si>
    <t>Jaime Velasquez-PROM</t>
  </si>
  <si>
    <t>Julia Knutti-PROM</t>
  </si>
  <si>
    <t>Joaquin Samper-PROM</t>
  </si>
  <si>
    <t>DORAN</t>
  </si>
  <si>
    <t>Silvana Velazquez-PROM</t>
  </si>
  <si>
    <t>Juan Luis Moreno-PROM</t>
  </si>
  <si>
    <t>MOKA</t>
  </si>
  <si>
    <t>Carlos Lleras-HAB</t>
  </si>
  <si>
    <t>Marcelina Sosnowska-PROM</t>
  </si>
  <si>
    <t>ACUARELA</t>
  </si>
  <si>
    <t>Fernando Valenzuela-PROM</t>
  </si>
  <si>
    <t>GRINGO</t>
  </si>
  <si>
    <t>Fernando Gastelbondo-PROM</t>
  </si>
  <si>
    <t>PASCUAL</t>
  </si>
  <si>
    <t>Valeria Amaya-PROM</t>
  </si>
  <si>
    <t>Pablo Romero-PROM</t>
  </si>
  <si>
    <t>MAJICA ABRACADABRA</t>
  </si>
  <si>
    <t>Carmen Helena Velasquez</t>
  </si>
  <si>
    <t>LAUTARO</t>
  </si>
  <si>
    <t>Gabriela Amaya</t>
  </si>
  <si>
    <t>SEMITA</t>
  </si>
  <si>
    <t>Categoría Jinete</t>
  </si>
  <si>
    <r>
      <t xml:space="preserve">JINETE </t>
    </r>
    <r>
      <rPr>
        <sz val="8"/>
        <rFont val="Arial"/>
        <family val="2"/>
      </rPr>
      <t>(federados en negrilla)</t>
    </r>
  </si>
  <si>
    <t>Margarito</t>
  </si>
  <si>
    <t>Rosario's Gacela</t>
  </si>
  <si>
    <t>Henly</t>
  </si>
  <si>
    <t>Divine</t>
  </si>
  <si>
    <t xml:space="preserve">HC Clapton </t>
  </si>
  <si>
    <t>Pyoter</t>
  </si>
  <si>
    <t>Macoya Tomine</t>
  </si>
  <si>
    <t>Aswan</t>
  </si>
  <si>
    <t>FTQ- ME</t>
  </si>
  <si>
    <t>Azul Bleier</t>
  </si>
  <si>
    <t>Macoya Neusa</t>
  </si>
  <si>
    <t>Novicios</t>
  </si>
  <si>
    <t>Martin Velez Mejia</t>
  </si>
  <si>
    <t>Mi Caballo</t>
  </si>
  <si>
    <t>Cuatro Estrellas</t>
  </si>
  <si>
    <t>Faver Aceros Rodriguez</t>
  </si>
  <si>
    <t>Lady</t>
  </si>
  <si>
    <t>Oscar Manuel Mendoza</t>
  </si>
  <si>
    <t>Walight</t>
  </si>
  <si>
    <t>Percival</t>
  </si>
  <si>
    <t>Valeria Amaya</t>
  </si>
  <si>
    <t>Country Boy</t>
  </si>
  <si>
    <t>Megara</t>
  </si>
  <si>
    <t>Kayro Campeon</t>
  </si>
  <si>
    <t>Fatima</t>
  </si>
  <si>
    <t>Guadalupe Veloza</t>
  </si>
  <si>
    <t>Geronimo</t>
  </si>
  <si>
    <t>Martin Moreno</t>
  </si>
  <si>
    <t>Maraca</t>
  </si>
  <si>
    <t>??</t>
  </si>
  <si>
    <t>Daniela Pombo</t>
  </si>
  <si>
    <t>Roma</t>
  </si>
  <si>
    <t>Jhon Albeiro Amaya</t>
  </si>
  <si>
    <t>Mustafa</t>
  </si>
  <si>
    <t>Stephanie Cepeda</t>
  </si>
  <si>
    <t>Iberia</t>
  </si>
  <si>
    <t>Julia Knutti</t>
  </si>
  <si>
    <t>Ojala</t>
  </si>
  <si>
    <t>Juan Fernando Gonzales</t>
  </si>
  <si>
    <t>Estambul</t>
  </si>
  <si>
    <t>Silvana Velasquez</t>
  </si>
  <si>
    <t>Moka</t>
  </si>
  <si>
    <t>Marcelina Sosnowska</t>
  </si>
  <si>
    <t>PS Nike</t>
  </si>
  <si>
    <t>Joaquin Samper</t>
  </si>
  <si>
    <t>Doran Doran</t>
  </si>
  <si>
    <t>Ali</t>
  </si>
  <si>
    <t>Carmen Segovia</t>
  </si>
  <si>
    <t>Lautaro</t>
  </si>
  <si>
    <t>Jaime Velasquez</t>
  </si>
  <si>
    <t>Hartmut</t>
  </si>
  <si>
    <t>FTQ- ME/GA</t>
  </si>
  <si>
    <t>Freddy Bertel Leon</t>
  </si>
  <si>
    <t>Casilda</t>
  </si>
  <si>
    <t>Eliecier Tapias</t>
  </si>
  <si>
    <t>Zeus</t>
  </si>
  <si>
    <t>Sergio Archila</t>
  </si>
  <si>
    <t>Ramzes</t>
  </si>
  <si>
    <t>FTQ- OT</t>
  </si>
  <si>
    <t>Juan Camilo Garces</t>
  </si>
  <si>
    <t>Moro</t>
  </si>
  <si>
    <t>RV 1</t>
  </si>
  <si>
    <t>Sergio Garcia</t>
  </si>
  <si>
    <t>Doddy Al Fayed</t>
  </si>
  <si>
    <t>EV 1</t>
  </si>
  <si>
    <t>Semita</t>
  </si>
  <si>
    <t>Alejandro Fuentes</t>
  </si>
  <si>
    <t>Sies de Copas</t>
  </si>
  <si>
    <t>Luis Enrique Otero</t>
  </si>
  <si>
    <t>Burak</t>
  </si>
  <si>
    <t>Promocional</t>
  </si>
  <si>
    <t>David Andres Rodriguez</t>
  </si>
  <si>
    <t>Odin</t>
  </si>
  <si>
    <t>?</t>
  </si>
  <si>
    <t>Jose Domingo Rodriguez</t>
  </si>
  <si>
    <t>Seline</t>
  </si>
  <si>
    <t>Pedro Mora</t>
  </si>
  <si>
    <t>Mambo</t>
  </si>
  <si>
    <t>Edwin Andres Parada</t>
  </si>
  <si>
    <t>Carambola</t>
  </si>
  <si>
    <t>Alejandro Cortez</t>
  </si>
  <si>
    <t>Antonela</t>
  </si>
  <si>
    <t>Luisa Segovia</t>
  </si>
  <si>
    <t>Sancho</t>
  </si>
  <si>
    <t>Rene Márquez</t>
  </si>
  <si>
    <t>REG FEC</t>
  </si>
  <si>
    <t>ACEROS RODRIGUEZ FAVER</t>
  </si>
  <si>
    <t>MARQUEZ RENE</t>
  </si>
  <si>
    <t>AMAYA VALERIA</t>
  </si>
  <si>
    <t xml:space="preserve">BLEIER AZUL </t>
  </si>
  <si>
    <t>LLERAS FIGUEROA CARLOS</t>
  </si>
  <si>
    <t>AMAYA ACOSTA DANIEL JOSE</t>
  </si>
  <si>
    <t>RAMIREZ VERGARA GABRIELA</t>
  </si>
  <si>
    <t>DUARTE MOLINA JUAN PABLO</t>
  </si>
  <si>
    <t>DESROCHERS S. LUCERO</t>
  </si>
  <si>
    <t>RAMOS BRAVO MARIA JOSE</t>
  </si>
  <si>
    <t>ARBOLEDA BYINGTON DIEGO *</t>
  </si>
  <si>
    <t>MUTIS CRISTINA ***</t>
  </si>
  <si>
    <t>GAITAN GOMEZ MAURICIO **</t>
  </si>
  <si>
    <t>LINARES ROBERTO ***</t>
  </si>
  <si>
    <t>VASQUEZ MERCHAN DANIEL **</t>
  </si>
  <si>
    <t>CARREÑO MORA PABLO C **</t>
  </si>
  <si>
    <t>PHILLIPS ANTHONY **</t>
  </si>
  <si>
    <t>SMETEK GREGORY ***</t>
  </si>
  <si>
    <t>ROMERO DIAZ PABLO ANDRES *</t>
  </si>
  <si>
    <t>PARDO MARTINEZ JULIO **</t>
  </si>
  <si>
    <t>GONZALEZ PEÑARANDA MARIANA ISABELA *</t>
  </si>
  <si>
    <t>GOMEZ BOLIVAR FELIX HUMBERTO **</t>
  </si>
  <si>
    <t>CARREÑO MORA MARIA **</t>
  </si>
  <si>
    <t>CARREÑO LUIS *</t>
  </si>
  <si>
    <t>GUTIERREZ MALDONADO CLAUDIA *</t>
  </si>
  <si>
    <t>GAITAN GOMEZ CAMILO *</t>
  </si>
  <si>
    <t>GOMEZ CUELLAR JOSE *</t>
  </si>
  <si>
    <t>POSADA JOHANNA *</t>
  </si>
  <si>
    <t>Johanna Posada *</t>
  </si>
  <si>
    <t>Anthony Phillips **</t>
  </si>
  <si>
    <t>Pablo Romero *</t>
  </si>
  <si>
    <t xml:space="preserve">Humberto Gomez ** </t>
  </si>
  <si>
    <t>Gregory Smetek ***</t>
  </si>
  <si>
    <t>Isabela Gonzalez *</t>
  </si>
  <si>
    <t>Daniel Vásquez **</t>
  </si>
  <si>
    <t>Diego Arboleda *</t>
  </si>
  <si>
    <t>Julio Pardo **</t>
  </si>
  <si>
    <t>Camilo Gaitan *</t>
  </si>
  <si>
    <t>Luis Carreño *</t>
  </si>
  <si>
    <t>Pablo Carreño **</t>
  </si>
  <si>
    <t>Humberto Gómez **</t>
  </si>
  <si>
    <t>Roberto Linares ***</t>
  </si>
  <si>
    <t>Camilo Lievano **</t>
  </si>
  <si>
    <t>Claudia Gutierrez *</t>
  </si>
  <si>
    <t>Camilo Gaitán *</t>
  </si>
  <si>
    <t>José Gómez *</t>
  </si>
  <si>
    <t>Daniel Vasquez-PROM **</t>
  </si>
  <si>
    <t>Eliecer Tapias-PROM</t>
  </si>
  <si>
    <t xml:space="preserve">Gabriela Ramírez-HAB </t>
  </si>
  <si>
    <t>Luis Carreño-HAB *</t>
  </si>
  <si>
    <t>CRISTINA MUTIS ***</t>
  </si>
  <si>
    <t>CAMILO LIEVANO **</t>
  </si>
  <si>
    <t>JULIO PARDO **</t>
  </si>
  <si>
    <t>ANTHONY PHILLIPS **</t>
  </si>
  <si>
    <t>PABLO ROMERO *</t>
  </si>
  <si>
    <t>CAMILO GAITAN *</t>
  </si>
  <si>
    <t>ROBERTO LINARES ***</t>
  </si>
  <si>
    <t>MARIA CARREÑO **</t>
  </si>
  <si>
    <t>JOSE GOMEZ *</t>
  </si>
  <si>
    <t>DIEGO ARBOLEDA *</t>
  </si>
  <si>
    <t>PABLO CARREÑO **</t>
  </si>
  <si>
    <t>DANIEL VASQUEZ **</t>
  </si>
  <si>
    <t>CLAUDIA GUTIÉRREZ *</t>
  </si>
  <si>
    <r>
      <t xml:space="preserve">Symphonie CS - </t>
    </r>
    <r>
      <rPr>
        <b/>
        <sz val="10"/>
        <color indexed="10"/>
        <rFont val="Arial"/>
        <family val="2"/>
      </rPr>
      <t>BC</t>
    </r>
  </si>
  <si>
    <t>LIEVANO LASERNA CAMILO **</t>
  </si>
  <si>
    <t>TTL AÑO</t>
  </si>
  <si>
    <t>LIEVANO KARIM LAURA *</t>
  </si>
  <si>
    <t>Laura Lievano-HAB *</t>
  </si>
  <si>
    <t>Laura Lievano *</t>
  </si>
  <si>
    <t>MD</t>
  </si>
  <si>
    <t>QS</t>
  </si>
  <si>
    <t>QI</t>
  </si>
  <si>
    <t>VG</t>
  </si>
  <si>
    <t>1 - 120 kms</t>
  </si>
  <si>
    <t>CEI **</t>
  </si>
  <si>
    <t>MARHIANNA</t>
  </si>
  <si>
    <t>NATHALIE WEEMAELS ***</t>
  </si>
  <si>
    <t>JUSTIN CLARK **</t>
  </si>
  <si>
    <t>ELABORET VO</t>
  </si>
  <si>
    <t>EV5</t>
  </si>
  <si>
    <t>FTQ GA</t>
  </si>
  <si>
    <t>PABLO CARREÑO MORA **</t>
  </si>
  <si>
    <t>HSM CORNELIO</t>
  </si>
  <si>
    <t>CEN **</t>
  </si>
  <si>
    <t>EV4</t>
  </si>
  <si>
    <t>FTQ ME + MI</t>
  </si>
  <si>
    <t>NEELA LA ELEGIDA</t>
  </si>
  <si>
    <t>2 - 80 kms</t>
  </si>
  <si>
    <t>CEN *</t>
  </si>
  <si>
    <t>ROSARIO'S GACELA</t>
  </si>
  <si>
    <t>CEI *</t>
  </si>
  <si>
    <t>HUMBERTO GOMEZ **</t>
  </si>
  <si>
    <t>HENLY</t>
  </si>
  <si>
    <t>CAMILO LIÉVANO **</t>
  </si>
  <si>
    <t>OTHELO</t>
  </si>
  <si>
    <t>MARCELINA SOSNOWSKA</t>
  </si>
  <si>
    <t>EV2</t>
  </si>
  <si>
    <t>FTQ ME</t>
  </si>
  <si>
    <t>GABRIELA RAMIREZ</t>
  </si>
  <si>
    <t>MACOYA TOTA</t>
  </si>
  <si>
    <t>EV1</t>
  </si>
  <si>
    <t>PYOTER</t>
  </si>
  <si>
    <t>3 - 40 kms</t>
  </si>
  <si>
    <t>MARIA JOSE RAMOS</t>
  </si>
  <si>
    <t>RAMSY</t>
  </si>
  <si>
    <t>LAURA LIÉVANO *</t>
  </si>
  <si>
    <t>ALÍ</t>
  </si>
  <si>
    <t>PAULA ANDREA MONTAÑO</t>
  </si>
  <si>
    <t>LUIS ENRIQUE OTERO</t>
  </si>
  <si>
    <t>BURAK</t>
  </si>
  <si>
    <t>MARÍA LLERAS</t>
  </si>
  <si>
    <t>GEORGE</t>
  </si>
  <si>
    <t>HEARTMUT</t>
  </si>
  <si>
    <t>EV</t>
  </si>
  <si>
    <t>STEPHANIE CEPEDA</t>
  </si>
  <si>
    <t>SEIS DE COPAS</t>
  </si>
  <si>
    <t>DAVID SANTIAGO SALGADO</t>
  </si>
  <si>
    <t>FUGAS</t>
  </si>
  <si>
    <t>JORGE ALBERTO PARRA</t>
  </si>
  <si>
    <t>TORMENTA</t>
  </si>
  <si>
    <t>menor</t>
  </si>
  <si>
    <t>JV IMA COUNTRY BOY</t>
  </si>
  <si>
    <t xml:space="preserve">FTQ </t>
  </si>
  <si>
    <t>MAURICIO BARRETO</t>
  </si>
  <si>
    <t>4 - 20 kms</t>
  </si>
  <si>
    <t>DIANA CLAVIJO</t>
  </si>
  <si>
    <t>JUAN LUIS MORENO</t>
  </si>
  <si>
    <t>SAHAR</t>
  </si>
  <si>
    <t>SEBASTIAN BERMUDEZ</t>
  </si>
  <si>
    <t>CARAMELO</t>
  </si>
  <si>
    <t>ARAS</t>
  </si>
  <si>
    <t>DANIELA MARTINEZ</t>
  </si>
  <si>
    <t>FEDERICO</t>
  </si>
  <si>
    <t>MARTHA PARRA</t>
  </si>
  <si>
    <t>GASTON</t>
  </si>
  <si>
    <t>ISAIAS EDUARDO MUÑOZ</t>
  </si>
  <si>
    <t>ALI</t>
  </si>
  <si>
    <t>DESDEMONA</t>
  </si>
  <si>
    <t>JUAN SEBASTIAN MUÑOZ</t>
  </si>
  <si>
    <t>BOND</t>
  </si>
  <si>
    <t>FTQ FTC GA</t>
  </si>
  <si>
    <t>GABRIELA AMAYA</t>
  </si>
  <si>
    <t>EMITA</t>
  </si>
  <si>
    <t>5 - 20 kms</t>
  </si>
  <si>
    <t>OTMAN SANCHEZ</t>
  </si>
  <si>
    <t>DIEGO FABIAN GOMEZ</t>
  </si>
  <si>
    <t>GOLIAT</t>
  </si>
  <si>
    <t>Total jinetes</t>
  </si>
  <si>
    <t>VILLA DE LEYVA - JULIO 21</t>
  </si>
  <si>
    <t>SOSNOWSKA MARCELINA</t>
  </si>
  <si>
    <t>CLARK JUSTIN **</t>
  </si>
  <si>
    <t>LA MACOYA - MAYO 5</t>
  </si>
  <si>
    <t>ORIGENES - MARZO 10</t>
  </si>
  <si>
    <t>DOS LAGUNAS  - FEB 3</t>
  </si>
  <si>
    <t>PERLIGHT</t>
  </si>
  <si>
    <t>1 - Cucunubá - Guachetá</t>
  </si>
  <si>
    <t>2 - Guachetá - La Candelaria</t>
  </si>
  <si>
    <t>3 - La Candelaria - Río Leyva</t>
  </si>
  <si>
    <t>4 - Río Leyva - Flamingo</t>
  </si>
  <si>
    <t>No. FEC</t>
  </si>
  <si>
    <t>No. Pasaporte</t>
  </si>
  <si>
    <t>A</t>
  </si>
  <si>
    <t>MARGARITO</t>
  </si>
  <si>
    <t>HUMBERTO GOMEZ</t>
  </si>
  <si>
    <t>PERSACK</t>
  </si>
  <si>
    <t>PABLO ROMERO</t>
  </si>
  <si>
    <t>ROSARIOS ARLEQUIN</t>
  </si>
  <si>
    <t>DANIEL VASQUEZ</t>
  </si>
  <si>
    <t>DIEGO ARBOLEDA</t>
  </si>
  <si>
    <t>CAMILO LIEVANO</t>
  </si>
  <si>
    <t>PROZECH</t>
  </si>
  <si>
    <t>ev2 - FTQ GA</t>
  </si>
  <si>
    <t>ANTHONY PHILLIPS</t>
  </si>
  <si>
    <t>J</t>
  </si>
  <si>
    <t>RENE MARQUEZ (1eros 50)</t>
  </si>
  <si>
    <t>PRISCILA</t>
  </si>
  <si>
    <t>KSRR HARTMUT</t>
  </si>
  <si>
    <t>DANIELA POMBO</t>
  </si>
  <si>
    <t>JERSON LEONARDO TAMAYO</t>
  </si>
  <si>
    <t>ROBERTO LINARES</t>
  </si>
  <si>
    <t>NIKÉ</t>
  </si>
  <si>
    <t>LUCERO DESROCHERS</t>
  </si>
  <si>
    <t>TOLOMEO</t>
  </si>
  <si>
    <t>LAURA LIEVANO</t>
  </si>
  <si>
    <t>CARMEN HELENA VELASQUEZ</t>
  </si>
  <si>
    <t>ALI IBN AL NAJAM</t>
  </si>
  <si>
    <t>CLAUDIA GUTIERREZ</t>
  </si>
  <si>
    <t>JOAQUIN SAMPER</t>
  </si>
  <si>
    <t>PERSEO</t>
  </si>
  <si>
    <t>PENELOPE</t>
  </si>
  <si>
    <t>MARIA LUCIA PARDO</t>
  </si>
  <si>
    <t>JULIO PARDO</t>
  </si>
  <si>
    <t>ARAX</t>
  </si>
  <si>
    <t>MALIK</t>
  </si>
  <si>
    <t xml:space="preserve">RENE MARQUEZ </t>
  </si>
  <si>
    <t>NEFISAH</t>
  </si>
  <si>
    <t>SAHIR</t>
  </si>
  <si>
    <t>MILHOJA</t>
  </si>
  <si>
    <t>JULIANA PARDO</t>
  </si>
  <si>
    <t>ASWAN</t>
  </si>
  <si>
    <t>ABDAJARA</t>
  </si>
  <si>
    <t>SANTIAGO MOLANO</t>
  </si>
  <si>
    <t>MI CABALLO</t>
  </si>
  <si>
    <t>Tramo</t>
  </si>
  <si>
    <t>TRAVESIA - OCT 14</t>
  </si>
  <si>
    <t>VELASQUEZ JAIME</t>
  </si>
  <si>
    <t>CEPEDA STEPHANIE</t>
  </si>
  <si>
    <t>EV2 - FQ ME</t>
  </si>
  <si>
    <t>JOHANNA POSADA</t>
  </si>
  <si>
    <t>Anulados</t>
  </si>
  <si>
    <t>VALLEVERDE - NOV 24</t>
  </si>
  <si>
    <t>OTERO, LUIS ENRIQUE</t>
  </si>
  <si>
    <t>Posición FEC</t>
  </si>
  <si>
    <t>KAYRO CAMPEON - BC</t>
  </si>
  <si>
    <t>La Muñeca</t>
  </si>
  <si>
    <t>HSM Cornelio</t>
  </si>
  <si>
    <t>Marhianna</t>
  </si>
  <si>
    <t>Rosario's Arlequin</t>
  </si>
  <si>
    <t>Linares, Roberto ***</t>
  </si>
  <si>
    <t>Romero, Pablo *</t>
  </si>
  <si>
    <t>Gomez Bolivar, Humberto **</t>
  </si>
  <si>
    <t>Vasquez, Daniel **</t>
  </si>
  <si>
    <t>Bleier, Azul</t>
  </si>
  <si>
    <t>Desrochers, Lucero</t>
  </si>
  <si>
    <t>Gerhart, Andrew</t>
  </si>
  <si>
    <t>Arboleda, Diego *</t>
  </si>
  <si>
    <t>Carreño, Luis *</t>
  </si>
  <si>
    <t>Phillips, Anthony *</t>
  </si>
  <si>
    <t>Macoya Tominé</t>
  </si>
  <si>
    <t>Fátima</t>
  </si>
  <si>
    <t>HC Clapton</t>
  </si>
  <si>
    <t>Othello</t>
  </si>
  <si>
    <t>Luna Negra</t>
  </si>
  <si>
    <t>Prueba</t>
  </si>
  <si>
    <t>Jinete</t>
  </si>
  <si>
    <t>Caballo</t>
  </si>
  <si>
    <t>Mayor</t>
  </si>
  <si>
    <t>Juvenil</t>
  </si>
  <si>
    <t>Aceros, Faver</t>
  </si>
  <si>
    <t>Amaya, Daniel</t>
  </si>
  <si>
    <t>Gaciño, David</t>
  </si>
  <si>
    <t>Otero, Luis Enrique</t>
  </si>
  <si>
    <t>Amaya, Valeria</t>
  </si>
  <si>
    <t>Bermudez, Sebastian</t>
  </si>
  <si>
    <t>Cepeda, Stephanie</t>
  </si>
  <si>
    <t>Davila, Anna</t>
  </si>
  <si>
    <t>Marquez, René</t>
  </si>
  <si>
    <t>Montaño, Paula</t>
  </si>
  <si>
    <t>Moreno, Juan Luis</t>
  </si>
  <si>
    <t>Clavijo, Diana</t>
  </si>
  <si>
    <t>Parra, Jorge</t>
  </si>
  <si>
    <t>Samper, Joaquín</t>
  </si>
  <si>
    <t>Segovia, Carmen</t>
  </si>
  <si>
    <t>Tamayo, Jerson</t>
  </si>
  <si>
    <t xml:space="preserve">Velásquez, Jaime </t>
  </si>
  <si>
    <t xml:space="preserve">Velásquez, Silvana </t>
  </si>
  <si>
    <t>Persival</t>
  </si>
  <si>
    <t>JV IMA Country Boy</t>
  </si>
  <si>
    <t>Malala</t>
  </si>
  <si>
    <t>Priscila</t>
  </si>
  <si>
    <t>Nanda</t>
  </si>
  <si>
    <t>Perseo</t>
  </si>
  <si>
    <t>Ojalá</t>
  </si>
  <si>
    <t>Sultan</t>
  </si>
  <si>
    <t>Doran</t>
  </si>
  <si>
    <t>Durandee</t>
  </si>
  <si>
    <t>KSRR Hartmut</t>
  </si>
  <si>
    <t>Penelope</t>
  </si>
  <si>
    <t>Menor</t>
  </si>
  <si>
    <t>Archila, Sergio</t>
  </si>
  <si>
    <t>Amaya, Gabriela</t>
  </si>
  <si>
    <t>Amaya, John</t>
  </si>
  <si>
    <t>Parada, Edwin Andres</t>
  </si>
  <si>
    <t>Portocarrero, Carlos Andres</t>
  </si>
  <si>
    <t>Pombo, Daniela</t>
  </si>
  <si>
    <t>Sandoval, Hector Fabio</t>
  </si>
  <si>
    <t>Tapias, Eliecer</t>
  </si>
  <si>
    <t>Vargas, Manuel</t>
  </si>
  <si>
    <t>Dardo</t>
  </si>
  <si>
    <t>Abdajara</t>
  </si>
  <si>
    <t>Olimpia</t>
  </si>
  <si>
    <t>Alcaravan</t>
  </si>
  <si>
    <t>Tamura</t>
  </si>
  <si>
    <t>Malaga</t>
  </si>
  <si>
    <t>Roco Mali</t>
  </si>
  <si>
    <t>Atica</t>
  </si>
  <si>
    <t>Conteo</t>
  </si>
  <si>
    <t>3 - 80 kms</t>
  </si>
  <si>
    <t>4 - 80 kms</t>
  </si>
  <si>
    <t>5 - 40 kms</t>
  </si>
  <si>
    <t>Nieto, Alberto</t>
  </si>
  <si>
    <t>Mora, Pedro</t>
  </si>
  <si>
    <t>Segovia, Luisa</t>
  </si>
  <si>
    <t>Veloza, Guadalupe</t>
  </si>
  <si>
    <t>Eva</t>
  </si>
  <si>
    <t>Azafran</t>
  </si>
  <si>
    <t>Joropo</t>
  </si>
  <si>
    <t>Easy Boy</t>
  </si>
  <si>
    <t>Sosnowska, Marcelina *</t>
  </si>
  <si>
    <t>Posición General</t>
  </si>
  <si>
    <t>Posición Campeonato Nacional</t>
  </si>
  <si>
    <t>Posición Federados para Escalafón</t>
  </si>
  <si>
    <t>Ramos, Maria José</t>
  </si>
  <si>
    <t>Ramsy</t>
  </si>
  <si>
    <t>2 - 120 kms</t>
  </si>
  <si>
    <t>6 - 40 kms</t>
  </si>
  <si>
    <t>7 - 40 kms</t>
  </si>
  <si>
    <t>8 - 20 kms</t>
  </si>
  <si>
    <t>9 - 20 kms</t>
  </si>
  <si>
    <t>FTQ-ME TR</t>
  </si>
  <si>
    <t>FTQ-GA</t>
  </si>
  <si>
    <t>FTQ-MI</t>
  </si>
  <si>
    <t>Edad Jinete (A, J o M)</t>
  </si>
  <si>
    <t>M</t>
  </si>
  <si>
    <t>Posada, Johanna  *</t>
  </si>
  <si>
    <t>JUVENIL</t>
  </si>
  <si>
    <t>FTQ-OT</t>
  </si>
  <si>
    <t>Gutierrez, Claudia *</t>
  </si>
  <si>
    <t>Tota</t>
  </si>
  <si>
    <t>España</t>
  </si>
  <si>
    <t>USA</t>
  </si>
  <si>
    <t>Reg. FEC Caballo</t>
  </si>
  <si>
    <t>Registro FEC Jinete</t>
  </si>
  <si>
    <t>Gomez Cuellar, José *</t>
  </si>
  <si>
    <t xml:space="preserve">Ramirez Vergara, Gabriela </t>
  </si>
  <si>
    <t>Gonzalez Peñaranda, Isabela *</t>
  </si>
  <si>
    <t>Grupo Edad Jinete</t>
  </si>
  <si>
    <t>Lievano Laserna, Camilo *</t>
  </si>
  <si>
    <t>Gaitán, Mauricio</t>
  </si>
  <si>
    <t>Carreno Mora, Pablo ***</t>
  </si>
  <si>
    <t>Carreno Mora, María **</t>
  </si>
  <si>
    <t>Symphonie CS - BC</t>
  </si>
  <si>
    <t>Ptolomeo - BC</t>
  </si>
  <si>
    <t>Henly - BC</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</si>
</sst>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F400]h:mm:ss\ AM/PM"/>
    <numFmt numFmtId="193" formatCode="h:mm:ss;@"/>
    <numFmt numFmtId="194" formatCode="0.0"/>
    <numFmt numFmtId="195" formatCode="h:mm;@"/>
    <numFmt numFmtId="196" formatCode="#,##0.0"/>
    <numFmt numFmtId="197" formatCode="[$-41C]h:mm:ss\.AM/PM;@"/>
    <numFmt numFmtId="198" formatCode="hh:mm:ss;@"/>
    <numFmt numFmtId="199" formatCode="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 _€_-;\-* #,##0.00\ _€_-;_-* &quot;-&quot;??\ _€_-;_-@_-"/>
    <numFmt numFmtId="205" formatCode="_(&quot;$&quot;\ * #,##0_);_(&quot;$&quot;\ * \(#,##0\);_(&quot;$&quot;\ * &quot;-&quot;??_);_(@_)"/>
    <numFmt numFmtId="206" formatCode="[$-409]dddd\,\ mmmm\ d\,\ yyyy"/>
    <numFmt numFmtId="207" formatCode="[$-409]h:mm:ss\ AM/PM"/>
    <numFmt numFmtId="208" formatCode="_(* #,##0.0_);_(* \(#,##0.0\);_(* &quot;-&quot;??_);_(@_)"/>
    <numFmt numFmtId="209" formatCode="0.0%"/>
    <numFmt numFmtId="210" formatCode="_(* #,##0.000_);_(* \(#,##0.000\);_(* &quot;-&quot;??_);_(@_)"/>
    <numFmt numFmtId="211" formatCode="_(* #,##0_);_(* \(#,##0\);_(* &quot;-&quot;??_);_(@_)"/>
  </numFmts>
  <fonts count="86">
    <font>
      <sz val="12"/>
      <color indexed="8"/>
      <name val="Calibri"/>
      <family val="2"/>
    </font>
    <font>
      <b/>
      <sz val="10"/>
      <name val="Verdana"/>
      <family val="0"/>
    </font>
    <font>
      <i/>
      <sz val="10"/>
      <name val="Verdana"/>
      <family val="0"/>
    </font>
    <font>
      <b/>
      <i/>
      <sz val="10"/>
      <name val="Verdana"/>
      <family val="0"/>
    </font>
    <font>
      <sz val="10"/>
      <name val="Arial"/>
      <family val="2"/>
    </font>
    <font>
      <u val="single"/>
      <sz val="12"/>
      <color indexed="12"/>
      <name val="Calibri"/>
      <family val="2"/>
    </font>
    <font>
      <u val="single"/>
      <sz val="12"/>
      <color indexed="20"/>
      <name val="Calibri"/>
      <family val="2"/>
    </font>
    <font>
      <sz val="8"/>
      <name val="Verdana"/>
      <family val="2"/>
    </font>
    <font>
      <b/>
      <sz val="12"/>
      <color indexed="8"/>
      <name val="Calibri"/>
      <family val="2"/>
    </font>
    <font>
      <sz val="11"/>
      <color indexed="8"/>
      <name val="Arial"/>
      <family val="2"/>
    </font>
    <font>
      <sz val="8"/>
      <name val="Arial"/>
      <family val="2"/>
    </font>
    <font>
      <b/>
      <sz val="8"/>
      <name val="Arial"/>
      <family val="2"/>
    </font>
    <font>
      <b/>
      <sz val="11"/>
      <color indexed="8"/>
      <name val="Arial"/>
      <family val="2"/>
    </font>
    <font>
      <sz val="8"/>
      <color indexed="8"/>
      <name val="Arial"/>
      <family val="2"/>
    </font>
    <font>
      <b/>
      <sz val="14"/>
      <name val="Arial"/>
      <family val="2"/>
    </font>
    <font>
      <b/>
      <sz val="14"/>
      <color indexed="8"/>
      <name val="Arial"/>
      <family val="2"/>
    </font>
    <font>
      <i/>
      <sz val="8"/>
      <name val="Arial"/>
      <family val="2"/>
    </font>
    <font>
      <i/>
      <sz val="8"/>
      <color indexed="8"/>
      <name val="Arial"/>
      <family val="2"/>
    </font>
    <font>
      <b/>
      <sz val="10"/>
      <name val="Arial"/>
      <family val="2"/>
    </font>
    <font>
      <b/>
      <sz val="10"/>
      <color indexed="10"/>
      <name val="Arial"/>
      <family val="2"/>
    </font>
    <font>
      <b/>
      <sz val="11"/>
      <name val="Calibri"/>
      <family val="2"/>
    </font>
    <font>
      <sz val="11"/>
      <name val="Calibri"/>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0"/>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8"/>
      <color indexed="21"/>
      <name val="Arial"/>
      <family val="2"/>
    </font>
    <font>
      <b/>
      <sz val="8"/>
      <color indexed="10"/>
      <name val="Arial"/>
      <family val="2"/>
    </font>
    <font>
      <sz val="8"/>
      <color indexed="10"/>
      <name val="Arial"/>
      <family val="2"/>
    </font>
    <font>
      <b/>
      <sz val="12"/>
      <name val="Calibri"/>
      <family val="2"/>
    </font>
    <font>
      <b/>
      <sz val="11"/>
      <color indexed="10"/>
      <name val="Calibri"/>
      <family val="2"/>
    </font>
    <font>
      <b/>
      <i/>
      <sz val="11"/>
      <color indexed="10"/>
      <name val="Calibri"/>
      <family val="2"/>
    </font>
    <font>
      <b/>
      <sz val="11"/>
      <color indexed="21"/>
      <name val="Calibri"/>
      <family val="2"/>
    </font>
    <font>
      <sz val="12"/>
      <color indexed="9"/>
      <name val="Calibri"/>
      <family val="2"/>
    </font>
    <font>
      <b/>
      <sz val="11"/>
      <color indexed="3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0"/>
      <color rgb="FF000000"/>
      <name val="Arial"/>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00B050"/>
      <name val="Arial"/>
      <family val="2"/>
    </font>
    <font>
      <b/>
      <sz val="8"/>
      <color rgb="FFFF0000"/>
      <name val="Arial"/>
      <family val="2"/>
    </font>
    <font>
      <sz val="8"/>
      <color rgb="FFFF0000"/>
      <name val="Arial"/>
      <family val="2"/>
    </font>
    <font>
      <sz val="8"/>
      <color theme="1"/>
      <name val="Arial"/>
      <family val="2"/>
    </font>
    <font>
      <i/>
      <sz val="8"/>
      <color theme="1"/>
      <name val="Arial"/>
      <family val="2"/>
    </font>
    <font>
      <sz val="10"/>
      <color theme="1"/>
      <name val="Arial"/>
      <family val="2"/>
    </font>
    <font>
      <b/>
      <sz val="8"/>
      <color theme="1"/>
      <name val="Arial"/>
      <family val="2"/>
    </font>
    <font>
      <b/>
      <sz val="11"/>
      <color rgb="FFFF0000"/>
      <name val="Calibri"/>
      <family val="2"/>
    </font>
    <font>
      <b/>
      <sz val="10"/>
      <color rgb="FFFF0000"/>
      <name val="Arial"/>
      <family val="2"/>
    </font>
    <font>
      <b/>
      <i/>
      <sz val="11"/>
      <color rgb="FFFF0000"/>
      <name val="Calibri"/>
      <family val="2"/>
    </font>
    <font>
      <b/>
      <sz val="11"/>
      <color rgb="FF00B050"/>
      <name val="Calibri"/>
      <family val="2"/>
    </font>
    <font>
      <sz val="11"/>
      <color rgb="FF000000"/>
      <name val="Calibri"/>
      <family val="2"/>
    </font>
    <font>
      <i/>
      <sz val="8"/>
      <color rgb="FF000000"/>
      <name val="Arial"/>
      <family val="2"/>
    </font>
    <font>
      <sz val="8"/>
      <color rgb="FF000000"/>
      <name val="Arial"/>
      <family val="2"/>
    </font>
    <font>
      <sz val="12"/>
      <color theme="0"/>
      <name val="Calibri"/>
      <family val="2"/>
    </font>
    <font>
      <b/>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9" tint="0.39998000860214233"/>
        <bgColor indexed="64"/>
      </patternFill>
    </fill>
    <fill>
      <patternFill patternType="solid">
        <fgColor rgb="FF8DB4E2"/>
        <bgColor indexed="64"/>
      </patternFill>
    </fill>
    <fill>
      <patternFill patternType="solid">
        <fgColor rgb="FFFFFF00"/>
        <bgColor indexed="64"/>
      </patternFill>
    </fill>
    <fill>
      <patternFill patternType="solid">
        <fgColor rgb="FFFFC000"/>
        <bgColor indexed="64"/>
      </patternFill>
    </fill>
    <fill>
      <patternFill patternType="solid">
        <fgColor theme="3" tint="0.5999900102615356"/>
        <bgColor indexed="64"/>
      </patternFill>
    </fill>
    <fill>
      <patternFill patternType="solid">
        <fgColor theme="6" tint="0.3999800086021423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bottom/>
    </border>
    <border>
      <left style="medium"/>
      <right style="thin"/>
      <top>
        <color indexed="63"/>
      </top>
      <bottom style="thin"/>
    </border>
    <border>
      <left style="thin"/>
      <right style="thin"/>
      <top/>
      <bottom style="thin"/>
    </border>
    <border>
      <left style="thin"/>
      <right/>
      <top/>
      <bottom style="thin"/>
    </border>
    <border>
      <left style="thin"/>
      <right style="thin"/>
      <top style="thin"/>
      <bottom style="medium"/>
    </border>
    <border>
      <left style="thin"/>
      <right style="medium"/>
      <top/>
      <bottom style="thin"/>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right/>
      <top style="thin"/>
      <bottom style="thin"/>
    </border>
    <border>
      <left>
        <color indexed="63"/>
      </left>
      <right>
        <color indexed="63"/>
      </right>
      <top>
        <color indexed="63"/>
      </top>
      <bottom style="thin"/>
    </border>
    <border>
      <left style="thin"/>
      <right style="thin"/>
      <top style="thin"/>
      <bottom/>
    </border>
    <border>
      <left style="thin"/>
      <right style="thin"/>
      <top style="medium"/>
      <bottom style="thin"/>
    </border>
    <border>
      <left>
        <color indexed="63"/>
      </left>
      <right style="thin"/>
      <top style="medium"/>
      <bottom style="medium"/>
    </border>
    <border>
      <left style="thin"/>
      <right/>
      <top style="medium"/>
      <bottom style="medium"/>
    </border>
    <border>
      <left style="thin"/>
      <right style="thin"/>
      <top/>
      <bottom style="medium"/>
    </border>
    <border>
      <left style="thin"/>
      <right style="medium"/>
      <top/>
      <bottom style="medium"/>
    </border>
    <border>
      <left style="thin"/>
      <right>
        <color indexed="63"/>
      </right>
      <top style="thin"/>
      <bottom style="medium"/>
    </border>
    <border>
      <left style="medium"/>
      <right style="thin"/>
      <top style="thin"/>
      <bottom style="medium"/>
    </border>
    <border>
      <left>
        <color indexed="63"/>
      </left>
      <right style="thin"/>
      <top style="thin"/>
      <bottom style="medium"/>
    </border>
    <border>
      <left style="medium"/>
      <right style="medium"/>
      <top/>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thin"/>
      <bottom style="medium"/>
    </border>
    <border>
      <left style="medium"/>
      <right style="thin"/>
      <top style="thin"/>
      <bottom>
        <color indexed="63"/>
      </bottom>
    </border>
    <border>
      <left style="thin"/>
      <right style="medium"/>
      <top style="thin"/>
      <bottom/>
    </border>
    <border>
      <left style="medium"/>
      <right style="medium"/>
      <top style="thin"/>
      <bottom/>
    </border>
    <border>
      <left/>
      <right style="thin"/>
      <top style="thin"/>
      <bottom/>
    </border>
    <border>
      <left style="medium"/>
      <right style="thin"/>
      <top>
        <color indexed="63"/>
      </top>
      <bottom>
        <color indexed="63"/>
      </bottom>
    </border>
    <border>
      <left style="thin"/>
      <right style="medium"/>
      <top/>
      <bottom>
        <color indexed="63"/>
      </bottom>
    </border>
    <border>
      <left/>
      <right style="thin"/>
      <top style="medium"/>
      <bottom style="thin"/>
    </border>
    <border>
      <left/>
      <right>
        <color indexed="63"/>
      </right>
      <top style="medium"/>
      <bottom style="thin"/>
    </border>
    <border>
      <left style="medium"/>
      <right style="thin"/>
      <top/>
      <bottom style="medium"/>
    </border>
    <border>
      <left style="thin"/>
      <right style="thin"/>
      <top>
        <color indexed="63"/>
      </top>
      <bottom>
        <color indexed="63"/>
      </bottom>
    </border>
    <border>
      <left style="medium"/>
      <right style="medium"/>
      <top style="medium"/>
      <bottom style="medium"/>
    </border>
    <border>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color indexed="63"/>
      </right>
      <top style="thin"/>
      <bottom>
        <color indexed="63"/>
      </bottom>
    </border>
    <border>
      <left style="medium"/>
      <right>
        <color indexed="63"/>
      </right>
      <top style="medium"/>
      <bottom style="thin"/>
    </border>
    <border>
      <left style="medium"/>
      <right>
        <color indexed="63"/>
      </right>
      <top>
        <color indexed="63"/>
      </top>
      <bottom style="medium"/>
    </border>
    <border>
      <left>
        <color indexed="63"/>
      </left>
      <right style="thin"/>
      <top/>
      <bottom style="medium"/>
    </border>
    <border>
      <left/>
      <right/>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style="medium"/>
      <bottom/>
    </border>
    <border>
      <left/>
      <right style="thin"/>
      <top style="medium"/>
      <bottom/>
    </border>
    <border>
      <left style="thin"/>
      <right style="thin"/>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right style="thin"/>
      <top/>
      <bottom/>
    </border>
    <border>
      <left>
        <color indexed="63"/>
      </left>
      <right style="medium"/>
      <top>
        <color indexed="63"/>
      </top>
      <bottom style="medium"/>
    </border>
    <border>
      <left style="thin"/>
      <right style="medium"/>
      <top style="medium"/>
      <bottom>
        <color indexed="63"/>
      </bottom>
    </border>
    <border>
      <left style="thin"/>
      <right>
        <color indexed="63"/>
      </right>
      <top style="medium"/>
      <bottom>
        <color indexed="63"/>
      </bottom>
    </border>
    <border>
      <left>
        <color indexed="63"/>
      </left>
      <right style="medium"/>
      <top style="medium"/>
      <bottom style="medium"/>
    </border>
    <border>
      <left>
        <color indexed="63"/>
      </left>
      <right style="medium"/>
      <top>
        <color indexed="63"/>
      </top>
      <bottom>
        <color indexed="63"/>
      </bottom>
    </border>
    <border>
      <left style="medium"/>
      <right style="medium"/>
      <top style="medium"/>
      <bottom/>
    </border>
    <border>
      <left/>
      <right/>
      <top style="thin"/>
      <bottom style="mediu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61" fillId="0" borderId="0" applyFont="0" applyFill="0" applyBorder="0" applyAlignment="0" applyProtection="0"/>
    <xf numFmtId="0" fontId="62" fillId="31" borderId="0" applyNumberFormat="0" applyBorder="0" applyAlignment="0" applyProtection="0"/>
    <xf numFmtId="0" fontId="4" fillId="0" borderId="0">
      <alignment/>
      <protection/>
    </xf>
    <xf numFmtId="0" fontId="63" fillId="0" borderId="0">
      <alignment/>
      <protection/>
    </xf>
    <xf numFmtId="0" fontId="51" fillId="0" borderId="0">
      <alignment/>
      <protection/>
    </xf>
    <xf numFmtId="0" fontId="6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256">
    <xf numFmtId="0" fontId="0" fillId="0" borderId="0" xfId="0" applyAlignment="1">
      <alignment/>
    </xf>
    <xf numFmtId="0" fontId="0" fillId="0" borderId="0" xfId="0" applyAlignment="1">
      <alignment horizontal="center"/>
    </xf>
    <xf numFmtId="3" fontId="0" fillId="0" borderId="10" xfId="0" applyNumberFormat="1"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0" xfId="0" applyFill="1" applyAlignment="1">
      <alignment horizontal="center"/>
    </xf>
    <xf numFmtId="3" fontId="0" fillId="0" borderId="10" xfId="0" applyNumberFormat="1" applyBorder="1" applyAlignment="1">
      <alignment horizontal="center"/>
    </xf>
    <xf numFmtId="3" fontId="0" fillId="0" borderId="11" xfId="0" applyNumberFormat="1" applyBorder="1" applyAlignment="1">
      <alignment horizontal="center"/>
    </xf>
    <xf numFmtId="1" fontId="0" fillId="0" borderId="12" xfId="0" applyNumberFormat="1" applyBorder="1" applyAlignment="1">
      <alignment horizontal="center"/>
    </xf>
    <xf numFmtId="3" fontId="0" fillId="0" borderId="11" xfId="0" applyNumberFormat="1" applyBorder="1" applyAlignment="1">
      <alignment/>
    </xf>
    <xf numFmtId="0" fontId="0" fillId="0" borderId="11" xfId="0" applyBorder="1" applyAlignment="1">
      <alignment horizontal="center"/>
    </xf>
    <xf numFmtId="0" fontId="0" fillId="0" borderId="11" xfId="0" applyFill="1" applyBorder="1" applyAlignment="1">
      <alignment horizontal="center"/>
    </xf>
    <xf numFmtId="0" fontId="8" fillId="0" borderId="0" xfId="0" applyFont="1" applyFill="1" applyAlignment="1">
      <alignment/>
    </xf>
    <xf numFmtId="3" fontId="8" fillId="0" borderId="13" xfId="0" applyNumberFormat="1" applyFont="1" applyFill="1" applyBorder="1" applyAlignment="1">
      <alignment horizontal="center"/>
    </xf>
    <xf numFmtId="3" fontId="8" fillId="0" borderId="14" xfId="0" applyNumberFormat="1" applyFont="1" applyFill="1" applyBorder="1" applyAlignment="1">
      <alignment horizontal="center"/>
    </xf>
    <xf numFmtId="3" fontId="0" fillId="0" borderId="11" xfId="0" applyNumberFormat="1" applyFill="1" applyBorder="1" applyAlignment="1">
      <alignment horizontal="center"/>
    </xf>
    <xf numFmtId="3" fontId="0" fillId="0" borderId="10" xfId="0" applyNumberFormat="1" applyFill="1" applyBorder="1" applyAlignment="1">
      <alignment horizontal="center"/>
    </xf>
    <xf numFmtId="1" fontId="0" fillId="0" borderId="12" xfId="0" applyNumberFormat="1" applyFill="1" applyBorder="1" applyAlignment="1">
      <alignment horizontal="center"/>
    </xf>
    <xf numFmtId="1" fontId="0" fillId="0" borderId="10" xfId="0" applyNumberFormat="1" applyFill="1" applyBorder="1" applyAlignment="1">
      <alignment horizontal="center"/>
    </xf>
    <xf numFmtId="0" fontId="0" fillId="0" borderId="15" xfId="0" applyFill="1" applyBorder="1" applyAlignment="1">
      <alignment horizontal="center"/>
    </xf>
    <xf numFmtId="3" fontId="0" fillId="0" borderId="11" xfId="0" applyNumberFormat="1" applyFill="1" applyBorder="1" applyAlignment="1">
      <alignment/>
    </xf>
    <xf numFmtId="3" fontId="0" fillId="0" borderId="10" xfId="0" applyNumberFormat="1" applyFill="1" applyBorder="1" applyAlignment="1">
      <alignment/>
    </xf>
    <xf numFmtId="0" fontId="0" fillId="0" borderId="0" xfId="0" applyFill="1" applyAlignment="1">
      <alignment/>
    </xf>
    <xf numFmtId="3" fontId="0" fillId="0" borderId="12" xfId="0" applyNumberForma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1" fontId="0" fillId="0" borderId="16" xfId="0" applyNumberFormat="1" applyBorder="1" applyAlignment="1">
      <alignment horizontal="center"/>
    </xf>
    <xf numFmtId="1" fontId="0" fillId="0" borderId="16" xfId="0" applyNumberFormat="1"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1" fontId="0" fillId="0" borderId="19" xfId="0" applyNumberFormat="1" applyBorder="1" applyAlignment="1">
      <alignment horizontal="center"/>
    </xf>
    <xf numFmtId="0" fontId="0" fillId="0" borderId="16" xfId="0" applyFill="1" applyBorder="1" applyAlignment="1">
      <alignment horizontal="center"/>
    </xf>
    <xf numFmtId="3" fontId="0" fillId="0" borderId="20" xfId="0" applyNumberFormat="1" applyBorder="1" applyAlignment="1">
      <alignment/>
    </xf>
    <xf numFmtId="3" fontId="0" fillId="0" borderId="21" xfId="0" applyNumberFormat="1" applyBorder="1" applyAlignment="1">
      <alignment/>
    </xf>
    <xf numFmtId="1" fontId="0" fillId="0" borderId="10" xfId="0" applyNumberFormat="1" applyBorder="1" applyAlignment="1">
      <alignment horizontal="center"/>
    </xf>
    <xf numFmtId="1" fontId="0" fillId="0" borderId="17" xfId="0" applyNumberFormat="1" applyBorder="1" applyAlignment="1">
      <alignment horizontal="center"/>
    </xf>
    <xf numFmtId="3" fontId="0" fillId="0" borderId="22" xfId="0" applyNumberFormat="1" applyBorder="1" applyAlignment="1">
      <alignment/>
    </xf>
    <xf numFmtId="3" fontId="0" fillId="0" borderId="23" xfId="0" applyNumberFormat="1" applyBorder="1" applyAlignment="1">
      <alignment/>
    </xf>
    <xf numFmtId="1" fontId="0" fillId="0" borderId="24" xfId="0" applyNumberFormat="1" applyBorder="1" applyAlignment="1">
      <alignment horizontal="center"/>
    </xf>
    <xf numFmtId="3" fontId="0" fillId="0" borderId="25" xfId="0" applyNumberFormat="1" applyFill="1" applyBorder="1" applyAlignment="1">
      <alignment horizontal="center"/>
    </xf>
    <xf numFmtId="1" fontId="0" fillId="0" borderId="26" xfId="0" applyNumberFormat="1" applyFill="1" applyBorder="1" applyAlignment="1">
      <alignment horizontal="center"/>
    </xf>
    <xf numFmtId="1" fontId="0" fillId="0" borderId="23" xfId="0" applyNumberFormat="1"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1" fontId="8" fillId="0" borderId="27" xfId="0" applyNumberFormat="1" applyFont="1" applyFill="1" applyBorder="1" applyAlignment="1">
      <alignment horizontal="justify" vertical="center" wrapText="1"/>
    </xf>
    <xf numFmtId="1" fontId="0" fillId="0" borderId="24" xfId="0" applyNumberFormat="1" applyFill="1" applyBorder="1" applyAlignment="1">
      <alignment horizontal="center"/>
    </xf>
    <xf numFmtId="3" fontId="0" fillId="0" borderId="28" xfId="0" applyNumberFormat="1" applyBorder="1" applyAlignment="1">
      <alignment/>
    </xf>
    <xf numFmtId="0" fontId="0" fillId="0" borderId="22" xfId="0" applyBorder="1" applyAlignment="1">
      <alignment horizontal="center"/>
    </xf>
    <xf numFmtId="0" fontId="0" fillId="0" borderId="23" xfId="0" applyBorder="1" applyAlignment="1">
      <alignment horizontal="center"/>
    </xf>
    <xf numFmtId="1" fontId="0" fillId="0" borderId="26" xfId="0" applyNumberFormat="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3" fontId="0" fillId="0" borderId="16" xfId="0" applyNumberFormat="1" applyBorder="1" applyAlignment="1">
      <alignment horizontal="center"/>
    </xf>
    <xf numFmtId="1" fontId="0" fillId="0" borderId="11" xfId="0" applyNumberFormat="1" applyBorder="1" applyAlignment="1">
      <alignment horizontal="center"/>
    </xf>
    <xf numFmtId="0" fontId="0" fillId="0" borderId="24" xfId="0" applyFill="1" applyBorder="1" applyAlignment="1">
      <alignment horizontal="center"/>
    </xf>
    <xf numFmtId="0" fontId="0" fillId="0" borderId="31" xfId="0" applyFill="1" applyBorder="1" applyAlignment="1">
      <alignment horizontal="center"/>
    </xf>
    <xf numFmtId="0" fontId="0" fillId="0" borderId="30" xfId="0" applyBorder="1" applyAlignment="1">
      <alignment horizontal="center"/>
    </xf>
    <xf numFmtId="3" fontId="0" fillId="0" borderId="16" xfId="0" applyNumberFormat="1" applyBorder="1" applyAlignment="1">
      <alignment/>
    </xf>
    <xf numFmtId="3" fontId="0" fillId="0" borderId="24" xfId="0" applyNumberFormat="1" applyBorder="1" applyAlignment="1">
      <alignment/>
    </xf>
    <xf numFmtId="0" fontId="0" fillId="0" borderId="31" xfId="0"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0" fillId="0" borderId="0" xfId="61">
      <alignment/>
      <protection/>
    </xf>
    <xf numFmtId="0" fontId="0" fillId="0" borderId="0" xfId="0" applyBorder="1" applyAlignment="1">
      <alignment horizontal="center"/>
    </xf>
    <xf numFmtId="194" fontId="10" fillId="33" borderId="10" xfId="61" applyNumberFormat="1" applyFont="1" applyFill="1" applyBorder="1" applyAlignment="1">
      <alignment horizontal="center" vertical="center"/>
      <protection/>
    </xf>
    <xf numFmtId="194" fontId="10" fillId="0" borderId="0" xfId="61" applyNumberFormat="1" applyFont="1" applyFill="1" applyBorder="1" applyAlignment="1">
      <alignment horizontal="center"/>
      <protection/>
    </xf>
    <xf numFmtId="194" fontId="10" fillId="0" borderId="0" xfId="61" applyNumberFormat="1" applyFont="1" applyFill="1" applyBorder="1" applyAlignment="1">
      <alignment horizontal="center" vertical="center"/>
      <protection/>
    </xf>
    <xf numFmtId="194" fontId="13" fillId="0" borderId="0" xfId="61" applyNumberFormat="1" applyFont="1" applyBorder="1">
      <alignment/>
      <protection/>
    </xf>
    <xf numFmtId="0" fontId="9" fillId="0" borderId="0" xfId="61" applyFont="1" applyBorder="1" applyAlignment="1">
      <alignment horizontal="left"/>
      <protection/>
    </xf>
    <xf numFmtId="194" fontId="10" fillId="0" borderId="10" xfId="61" applyNumberFormat="1" applyFont="1" applyFill="1" applyBorder="1" applyAlignment="1">
      <alignment horizontal="center"/>
      <protection/>
    </xf>
    <xf numFmtId="0" fontId="12" fillId="0" borderId="0" xfId="61" applyFont="1">
      <alignment/>
      <protection/>
    </xf>
    <xf numFmtId="2" fontId="10" fillId="0" borderId="10" xfId="61" applyNumberFormat="1" applyFont="1" applyFill="1" applyBorder="1" applyAlignment="1">
      <alignment horizontal="center" vertical="center"/>
      <protection/>
    </xf>
    <xf numFmtId="193" fontId="10" fillId="0" borderId="10" xfId="61" applyNumberFormat="1" applyFont="1" applyFill="1" applyBorder="1" applyAlignment="1">
      <alignment horizontal="center" vertical="center"/>
      <protection/>
    </xf>
    <xf numFmtId="194" fontId="13" fillId="0" borderId="10" xfId="61" applyNumberFormat="1" applyFont="1" applyFill="1" applyBorder="1" applyAlignment="1">
      <alignment horizontal="center" vertical="center"/>
      <protection/>
    </xf>
    <xf numFmtId="1" fontId="70" fillId="0" borderId="10" xfId="61" applyNumberFormat="1" applyFont="1" applyFill="1" applyBorder="1" applyAlignment="1">
      <alignment horizontal="center" vertical="center"/>
      <protection/>
    </xf>
    <xf numFmtId="0" fontId="0" fillId="0" borderId="0" xfId="61" applyAlignment="1">
      <alignment horizontal="center"/>
      <protection/>
    </xf>
    <xf numFmtId="1" fontId="70" fillId="0" borderId="32" xfId="61" applyNumberFormat="1" applyFont="1" applyFill="1" applyBorder="1" applyAlignment="1">
      <alignment horizontal="center" vertical="center"/>
      <protection/>
    </xf>
    <xf numFmtId="0" fontId="0" fillId="0" borderId="10" xfId="0" applyFill="1" applyBorder="1" applyAlignment="1">
      <alignment/>
    </xf>
    <xf numFmtId="193" fontId="10" fillId="0" borderId="23" xfId="61" applyNumberFormat="1" applyFont="1" applyFill="1" applyBorder="1" applyAlignment="1">
      <alignment horizontal="center" vertical="center"/>
      <protection/>
    </xf>
    <xf numFmtId="194" fontId="13" fillId="0" borderId="23" xfId="61" applyNumberFormat="1" applyFont="1" applyFill="1" applyBorder="1" applyAlignment="1">
      <alignment horizontal="center" vertical="center"/>
      <protection/>
    </xf>
    <xf numFmtId="193" fontId="10" fillId="0" borderId="25" xfId="61" applyNumberFormat="1" applyFont="1" applyFill="1" applyBorder="1" applyAlignment="1">
      <alignment horizontal="center" vertical="center"/>
      <protection/>
    </xf>
    <xf numFmtId="194" fontId="13" fillId="0" borderId="25" xfId="61" applyNumberFormat="1" applyFont="1" applyFill="1" applyBorder="1" applyAlignment="1">
      <alignment horizontal="center" vertical="center"/>
      <protection/>
    </xf>
    <xf numFmtId="1" fontId="70" fillId="0" borderId="23" xfId="61" applyNumberFormat="1" applyFont="1" applyFill="1" applyBorder="1" applyAlignment="1">
      <alignment horizontal="center" vertical="center"/>
      <protection/>
    </xf>
    <xf numFmtId="1" fontId="70" fillId="0" borderId="33" xfId="61" applyNumberFormat="1" applyFont="1" applyFill="1" applyBorder="1" applyAlignment="1">
      <alignment horizontal="center" vertical="center"/>
      <protection/>
    </xf>
    <xf numFmtId="1" fontId="70" fillId="0" borderId="25" xfId="61" applyNumberFormat="1" applyFont="1" applyFill="1" applyBorder="1" applyAlignment="1">
      <alignment horizontal="center" vertical="center"/>
      <protection/>
    </xf>
    <xf numFmtId="20" fontId="0" fillId="0" borderId="0" xfId="61" applyNumberFormat="1">
      <alignment/>
      <protection/>
    </xf>
    <xf numFmtId="20" fontId="12" fillId="0" borderId="0" xfId="61" applyNumberFormat="1" applyFont="1">
      <alignment/>
      <protection/>
    </xf>
    <xf numFmtId="0" fontId="11" fillId="0" borderId="13" xfId="61" applyFont="1" applyFill="1" applyBorder="1" applyAlignment="1">
      <alignment horizontal="center" vertical="center" wrapText="1"/>
      <protection/>
    </xf>
    <xf numFmtId="0" fontId="11" fillId="0" borderId="34"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0" fontId="10" fillId="0" borderId="14" xfId="61" applyFont="1" applyFill="1" applyBorder="1" applyAlignment="1">
      <alignment horizontal="center" vertical="top" textRotation="180" wrapText="1"/>
      <protection/>
    </xf>
    <xf numFmtId="2" fontId="10" fillId="0" borderId="14" xfId="61" applyNumberFormat="1" applyFont="1" applyFill="1" applyBorder="1" applyAlignment="1">
      <alignment horizontal="center" vertical="top" textRotation="180" wrapText="1"/>
      <protection/>
    </xf>
    <xf numFmtId="2" fontId="71" fillId="0" borderId="14" xfId="61" applyNumberFormat="1" applyFont="1" applyFill="1" applyBorder="1" applyAlignment="1">
      <alignment horizontal="center" vertical="top" textRotation="180" wrapText="1"/>
      <protection/>
    </xf>
    <xf numFmtId="2" fontId="10" fillId="0" borderId="35" xfId="61" applyNumberFormat="1" applyFont="1" applyFill="1" applyBorder="1" applyAlignment="1">
      <alignment horizontal="center" vertical="top" textRotation="180" wrapText="1"/>
      <protection/>
    </xf>
    <xf numFmtId="49" fontId="10" fillId="34" borderId="36" xfId="61" applyNumberFormat="1" applyFont="1" applyFill="1" applyBorder="1" applyAlignment="1">
      <alignment horizontal="center" vertical="top" textRotation="180" wrapText="1"/>
      <protection/>
    </xf>
    <xf numFmtId="2" fontId="10" fillId="34" borderId="36" xfId="61" applyNumberFormat="1" applyFont="1" applyFill="1" applyBorder="1" applyAlignment="1">
      <alignment horizontal="center" vertical="top" textRotation="180" wrapText="1"/>
      <protection/>
    </xf>
    <xf numFmtId="2" fontId="72" fillId="34" borderId="36" xfId="61" applyNumberFormat="1" applyFont="1" applyFill="1" applyBorder="1" applyAlignment="1">
      <alignment horizontal="center" vertical="top" textRotation="180" wrapText="1"/>
      <protection/>
    </xf>
    <xf numFmtId="0" fontId="10" fillId="34" borderId="37" xfId="61" applyFont="1" applyFill="1" applyBorder="1" applyAlignment="1">
      <alignment horizontal="center" vertical="top" textRotation="180" wrapText="1"/>
      <protection/>
    </xf>
    <xf numFmtId="21" fontId="16" fillId="0" borderId="23" xfId="61" applyNumberFormat="1" applyFont="1" applyFill="1" applyBorder="1" applyAlignment="1">
      <alignment horizontal="center" vertical="center"/>
      <protection/>
    </xf>
    <xf numFmtId="21" fontId="16" fillId="0" borderId="24" xfId="61" applyNumberFormat="1" applyFont="1" applyFill="1" applyBorder="1" applyAlignment="1">
      <alignment horizontal="center" vertical="center"/>
      <protection/>
    </xf>
    <xf numFmtId="21" fontId="16" fillId="0" borderId="25" xfId="61" applyNumberFormat="1" applyFont="1" applyFill="1" applyBorder="1" applyAlignment="1">
      <alignment horizontal="center" vertical="center"/>
      <protection/>
    </xf>
    <xf numFmtId="21" fontId="16" fillId="0" borderId="38" xfId="61" applyNumberFormat="1" applyFont="1" applyFill="1" applyBorder="1" applyAlignment="1">
      <alignment horizontal="center" vertical="center"/>
      <protection/>
    </xf>
    <xf numFmtId="21" fontId="16" fillId="0" borderId="10" xfId="61" applyNumberFormat="1" applyFont="1" applyFill="1" applyBorder="1" applyAlignment="1">
      <alignment horizontal="center" vertical="center"/>
      <protection/>
    </xf>
    <xf numFmtId="0" fontId="0" fillId="0" borderId="0" xfId="0" applyFill="1" applyBorder="1" applyAlignment="1">
      <alignment/>
    </xf>
    <xf numFmtId="193" fontId="10" fillId="0" borderId="0" xfId="61" applyNumberFormat="1" applyFont="1" applyFill="1" applyBorder="1" applyAlignment="1">
      <alignment horizontal="center" vertical="center"/>
      <protection/>
    </xf>
    <xf numFmtId="2" fontId="10" fillId="0" borderId="0" xfId="61" applyNumberFormat="1" applyFont="1" applyFill="1" applyBorder="1" applyAlignment="1">
      <alignment horizontal="center" vertical="center"/>
      <protection/>
    </xf>
    <xf numFmtId="194" fontId="13" fillId="0" borderId="0" xfId="61" applyNumberFormat="1" applyFont="1" applyFill="1" applyBorder="1" applyAlignment="1">
      <alignment horizontal="center" vertical="center"/>
      <protection/>
    </xf>
    <xf numFmtId="49" fontId="4" fillId="0" borderId="15" xfId="61" applyNumberFormat="1" applyFont="1" applyFill="1" applyBorder="1" applyAlignment="1">
      <alignment horizontal="center" vertical="center"/>
      <protection/>
    </xf>
    <xf numFmtId="193" fontId="10" fillId="16" borderId="10" xfId="61" applyNumberFormat="1" applyFont="1" applyFill="1" applyBorder="1" applyAlignment="1">
      <alignment horizontal="center" vertical="center"/>
      <protection/>
    </xf>
    <xf numFmtId="193" fontId="16" fillId="16" borderId="10" xfId="61" applyNumberFormat="1" applyFont="1" applyFill="1" applyBorder="1" applyAlignment="1">
      <alignment horizontal="center" vertical="center"/>
      <protection/>
    </xf>
    <xf numFmtId="49" fontId="4" fillId="0" borderId="39" xfId="61" applyNumberFormat="1" applyFont="1" applyFill="1" applyBorder="1" applyAlignment="1">
      <alignment horizontal="center" vertical="center"/>
      <protection/>
    </xf>
    <xf numFmtId="49" fontId="4" fillId="0" borderId="40" xfId="61" applyNumberFormat="1" applyFont="1" applyFill="1" applyBorder="1" applyAlignment="1">
      <alignment horizontal="center" vertical="center"/>
      <protection/>
    </xf>
    <xf numFmtId="193" fontId="10" fillId="33" borderId="25" xfId="61" applyNumberFormat="1" applyFont="1" applyFill="1" applyBorder="1" applyAlignment="1">
      <alignment horizontal="center" vertical="center"/>
      <protection/>
    </xf>
    <xf numFmtId="193" fontId="16" fillId="33" borderId="25" xfId="61" applyNumberFormat="1" applyFont="1" applyFill="1" applyBorder="1" applyAlignment="1">
      <alignment horizontal="center" vertical="center"/>
      <protection/>
    </xf>
    <xf numFmtId="49" fontId="4" fillId="0" borderId="22" xfId="61" applyNumberFormat="1" applyFont="1" applyFill="1" applyBorder="1" applyAlignment="1">
      <alignment horizontal="center" vertical="center"/>
      <protection/>
    </xf>
    <xf numFmtId="49" fontId="4" fillId="0" borderId="29" xfId="61" applyNumberFormat="1" applyFont="1" applyFill="1" applyBorder="1" applyAlignment="1">
      <alignment horizontal="center" vertical="center"/>
      <protection/>
    </xf>
    <xf numFmtId="193" fontId="10" fillId="33" borderId="22" xfId="61" applyNumberFormat="1" applyFont="1" applyFill="1" applyBorder="1" applyAlignment="1">
      <alignment horizontal="center" vertical="center"/>
      <protection/>
    </xf>
    <xf numFmtId="193" fontId="10" fillId="33" borderId="23" xfId="61" applyNumberFormat="1" applyFont="1" applyFill="1" applyBorder="1" applyAlignment="1">
      <alignment horizontal="center" vertical="center"/>
      <protection/>
    </xf>
    <xf numFmtId="193" fontId="16" fillId="33" borderId="23" xfId="61" applyNumberFormat="1" applyFont="1" applyFill="1" applyBorder="1" applyAlignment="1">
      <alignment horizontal="center" vertical="center"/>
      <protection/>
    </xf>
    <xf numFmtId="193" fontId="10" fillId="16" borderId="23" xfId="61" applyNumberFormat="1" applyFont="1" applyFill="1" applyBorder="1" applyAlignment="1">
      <alignment horizontal="center" vertical="center"/>
      <protection/>
    </xf>
    <xf numFmtId="193" fontId="16" fillId="16" borderId="23" xfId="61" applyNumberFormat="1" applyFont="1" applyFill="1" applyBorder="1" applyAlignment="1">
      <alignment horizontal="center" vertical="center"/>
      <protection/>
    </xf>
    <xf numFmtId="193" fontId="10" fillId="33" borderId="39" xfId="61" applyNumberFormat="1" applyFont="1" applyFill="1" applyBorder="1" applyAlignment="1">
      <alignment horizontal="center" vertical="center"/>
      <protection/>
    </xf>
    <xf numFmtId="21" fontId="0" fillId="0" borderId="0" xfId="0" applyNumberFormat="1" applyAlignment="1">
      <alignment/>
    </xf>
    <xf numFmtId="195" fontId="9" fillId="0" borderId="21" xfId="61" applyNumberFormat="1" applyFont="1" applyBorder="1" applyAlignment="1">
      <alignment horizontal="center"/>
      <protection/>
    </xf>
    <xf numFmtId="195" fontId="9" fillId="0" borderId="41" xfId="61" applyNumberFormat="1" applyFont="1" applyBorder="1" applyAlignment="1">
      <alignment horizontal="center"/>
      <protection/>
    </xf>
    <xf numFmtId="1" fontId="0" fillId="0" borderId="0" xfId="0" applyNumberFormat="1" applyAlignment="1">
      <alignment/>
    </xf>
    <xf numFmtId="0" fontId="71" fillId="0" borderId="14" xfId="61" applyFont="1" applyFill="1" applyBorder="1" applyAlignment="1">
      <alignment horizontal="center" vertical="center" wrapText="1"/>
      <protection/>
    </xf>
    <xf numFmtId="0" fontId="0" fillId="0" borderId="0" xfId="0" applyAlignment="1">
      <alignment wrapText="1"/>
    </xf>
    <xf numFmtId="0" fontId="0" fillId="0" borderId="0" xfId="0" applyBorder="1" applyAlignment="1">
      <alignment/>
    </xf>
    <xf numFmtId="2" fontId="10" fillId="34" borderId="13" xfId="61" applyNumberFormat="1" applyFont="1" applyFill="1" applyBorder="1" applyAlignment="1">
      <alignment horizontal="center" vertical="top" textRotation="180" wrapText="1"/>
      <protection/>
    </xf>
    <xf numFmtId="49" fontId="10" fillId="34" borderId="14" xfId="61" applyNumberFormat="1" applyFont="1" applyFill="1" applyBorder="1" applyAlignment="1">
      <alignment horizontal="center" vertical="top" textRotation="180" wrapText="1"/>
      <protection/>
    </xf>
    <xf numFmtId="2" fontId="10" fillId="34" borderId="14" xfId="61" applyNumberFormat="1" applyFont="1" applyFill="1" applyBorder="1" applyAlignment="1">
      <alignment horizontal="center" vertical="top" textRotation="180" wrapText="1"/>
      <protection/>
    </xf>
    <xf numFmtId="0" fontId="10" fillId="34" borderId="27" xfId="61" applyFont="1" applyFill="1" applyBorder="1" applyAlignment="1">
      <alignment horizontal="center" vertical="top" textRotation="180" wrapText="1"/>
      <protection/>
    </xf>
    <xf numFmtId="2" fontId="71" fillId="34" borderId="14" xfId="61" applyNumberFormat="1" applyFont="1" applyFill="1" applyBorder="1" applyAlignment="1">
      <alignment horizontal="center" vertical="top" textRotation="180" wrapText="1"/>
      <protection/>
    </xf>
    <xf numFmtId="2" fontId="10" fillId="34" borderId="34" xfId="61" applyNumberFormat="1" applyFont="1" applyFill="1" applyBorder="1" applyAlignment="1">
      <alignment horizontal="center" vertical="top" textRotation="180" wrapText="1"/>
      <protection/>
    </xf>
    <xf numFmtId="0" fontId="10" fillId="34" borderId="14" xfId="61" applyFont="1" applyFill="1" applyBorder="1" applyAlignment="1">
      <alignment horizontal="center" vertical="top" textRotation="180" wrapText="1"/>
      <protection/>
    </xf>
    <xf numFmtId="49" fontId="18" fillId="0" borderId="29" xfId="61" applyNumberFormat="1" applyFont="1" applyFill="1" applyBorder="1" applyAlignment="1">
      <alignment horizontal="center" vertical="center"/>
      <protection/>
    </xf>
    <xf numFmtId="2" fontId="16" fillId="0" borderId="23" xfId="61" applyNumberFormat="1" applyFont="1" applyFill="1" applyBorder="1" applyAlignment="1">
      <alignment horizontal="center" vertical="center"/>
      <protection/>
    </xf>
    <xf numFmtId="2" fontId="16" fillId="33" borderId="26" xfId="61" applyNumberFormat="1" applyFont="1" applyFill="1" applyBorder="1" applyAlignment="1">
      <alignment horizontal="center" vertical="center"/>
      <protection/>
    </xf>
    <xf numFmtId="193" fontId="10" fillId="0" borderId="29" xfId="61" applyNumberFormat="1" applyFont="1" applyFill="1" applyBorder="1" applyAlignment="1">
      <alignment horizontal="center" vertical="center"/>
      <protection/>
    </xf>
    <xf numFmtId="49" fontId="18" fillId="0" borderId="10" xfId="61" applyNumberFormat="1" applyFont="1" applyFill="1" applyBorder="1" applyAlignment="1">
      <alignment horizontal="center" vertical="center"/>
      <protection/>
    </xf>
    <xf numFmtId="0" fontId="11" fillId="0" borderId="10" xfId="61" applyNumberFormat="1" applyFont="1" applyFill="1" applyBorder="1" applyAlignment="1">
      <alignment horizontal="center" vertical="center"/>
      <protection/>
    </xf>
    <xf numFmtId="193" fontId="10" fillId="0" borderId="15" xfId="61" applyNumberFormat="1" applyFont="1" applyFill="1" applyBorder="1" applyAlignment="1">
      <alignment horizontal="center" vertical="center"/>
      <protection/>
    </xf>
    <xf numFmtId="49" fontId="18" fillId="0" borderId="25" xfId="61" applyNumberFormat="1" applyFont="1" applyFill="1" applyBorder="1" applyAlignment="1">
      <alignment horizontal="center" vertical="center"/>
      <protection/>
    </xf>
    <xf numFmtId="0" fontId="11" fillId="0" borderId="25" xfId="61" applyNumberFormat="1" applyFont="1" applyFill="1" applyBorder="1" applyAlignment="1">
      <alignment horizontal="center" vertical="center"/>
      <protection/>
    </xf>
    <xf numFmtId="2" fontId="16" fillId="0" borderId="25" xfId="61" applyNumberFormat="1" applyFont="1" applyFill="1" applyBorder="1" applyAlignment="1">
      <alignment horizontal="center" vertical="center"/>
      <protection/>
    </xf>
    <xf numFmtId="2" fontId="16" fillId="33" borderId="42" xfId="61" applyNumberFormat="1" applyFont="1" applyFill="1" applyBorder="1" applyAlignment="1">
      <alignment horizontal="center" vertical="center"/>
      <protection/>
    </xf>
    <xf numFmtId="193" fontId="10" fillId="0" borderId="40" xfId="61" applyNumberFormat="1" applyFont="1" applyFill="1" applyBorder="1" applyAlignment="1">
      <alignment horizontal="center" vertical="center"/>
      <protection/>
    </xf>
    <xf numFmtId="2" fontId="16" fillId="0" borderId="36" xfId="61" applyNumberFormat="1" applyFont="1" applyFill="1" applyBorder="1" applyAlignment="1">
      <alignment horizontal="center" vertical="center"/>
      <protection/>
    </xf>
    <xf numFmtId="21" fontId="16" fillId="0" borderId="36" xfId="61" applyNumberFormat="1" applyFont="1" applyFill="1" applyBorder="1" applyAlignment="1">
      <alignment horizontal="center" vertical="center"/>
      <protection/>
    </xf>
    <xf numFmtId="21" fontId="16" fillId="0" borderId="43" xfId="61" applyNumberFormat="1" applyFont="1" applyFill="1" applyBorder="1" applyAlignment="1">
      <alignment horizontal="center" vertical="center"/>
      <protection/>
    </xf>
    <xf numFmtId="2" fontId="16" fillId="0" borderId="10" xfId="61" applyNumberFormat="1" applyFont="1" applyFill="1" applyBorder="1" applyAlignment="1">
      <alignment horizontal="center" vertical="center"/>
      <protection/>
    </xf>
    <xf numFmtId="49" fontId="18" fillId="0" borderId="15" xfId="61" applyNumberFormat="1" applyFont="1" applyFill="1" applyBorder="1" applyAlignment="1">
      <alignment horizontal="center" vertical="center"/>
      <protection/>
    </xf>
    <xf numFmtId="0" fontId="11" fillId="0" borderId="23" xfId="61" applyNumberFormat="1" applyFont="1" applyFill="1" applyBorder="1" applyAlignment="1">
      <alignment horizontal="center" vertical="center"/>
      <protection/>
    </xf>
    <xf numFmtId="2" fontId="16" fillId="0" borderId="32" xfId="61" applyNumberFormat="1" applyFont="1" applyFill="1" applyBorder="1" applyAlignment="1">
      <alignment horizontal="center" vertical="center"/>
      <protection/>
    </xf>
    <xf numFmtId="0" fontId="0" fillId="0" borderId="16" xfId="0" applyBorder="1" applyAlignment="1">
      <alignment/>
    </xf>
    <xf numFmtId="0" fontId="0" fillId="0" borderId="25" xfId="0" applyFill="1" applyBorder="1" applyAlignment="1">
      <alignment/>
    </xf>
    <xf numFmtId="2" fontId="10" fillId="0" borderId="25" xfId="61" applyNumberFormat="1" applyFont="1" applyFill="1" applyBorder="1" applyAlignment="1">
      <alignment horizontal="center" vertical="center"/>
      <protection/>
    </xf>
    <xf numFmtId="0" fontId="0" fillId="0" borderId="44" xfId="0" applyBorder="1" applyAlignment="1">
      <alignment/>
    </xf>
    <xf numFmtId="193" fontId="10" fillId="35" borderId="22" xfId="61" applyNumberFormat="1" applyFont="1" applyFill="1" applyBorder="1" applyAlignment="1">
      <alignment horizontal="center" vertical="center"/>
      <protection/>
    </xf>
    <xf numFmtId="193" fontId="10" fillId="35" borderId="23" xfId="61" applyNumberFormat="1" applyFont="1" applyFill="1" applyBorder="1" applyAlignment="1">
      <alignment horizontal="center" vertical="center"/>
      <protection/>
    </xf>
    <xf numFmtId="193" fontId="16" fillId="35" borderId="23" xfId="61" applyNumberFormat="1" applyFont="1" applyFill="1" applyBorder="1" applyAlignment="1">
      <alignment horizontal="center" vertical="center"/>
      <protection/>
    </xf>
    <xf numFmtId="193" fontId="16" fillId="36" borderId="10" xfId="61" applyNumberFormat="1" applyFont="1" applyFill="1" applyBorder="1" applyAlignment="1">
      <alignment horizontal="center" vertical="center"/>
      <protection/>
    </xf>
    <xf numFmtId="193" fontId="10" fillId="36" borderId="23" xfId="61" applyNumberFormat="1" applyFont="1" applyFill="1" applyBorder="1" applyAlignment="1">
      <alignment horizontal="center" vertical="center"/>
      <protection/>
    </xf>
    <xf numFmtId="193" fontId="10" fillId="36" borderId="10" xfId="61" applyNumberFormat="1" applyFont="1" applyFill="1" applyBorder="1" applyAlignment="1">
      <alignment horizontal="center" vertical="center"/>
      <protection/>
    </xf>
    <xf numFmtId="2" fontId="17" fillId="36" borderId="12" xfId="61" applyNumberFormat="1" applyFont="1" applyFill="1" applyBorder="1" applyAlignment="1">
      <alignment horizontal="center" vertical="center"/>
      <protection/>
    </xf>
    <xf numFmtId="193" fontId="16" fillId="36" borderId="25" xfId="61" applyNumberFormat="1" applyFont="1" applyFill="1" applyBorder="1" applyAlignment="1">
      <alignment horizontal="center" vertical="center"/>
      <protection/>
    </xf>
    <xf numFmtId="193" fontId="10" fillId="36" borderId="36" xfId="61" applyNumberFormat="1" applyFont="1" applyFill="1" applyBorder="1" applyAlignment="1">
      <alignment horizontal="center" vertical="center"/>
      <protection/>
    </xf>
    <xf numFmtId="193" fontId="10" fillId="36" borderId="25" xfId="61" applyNumberFormat="1" applyFont="1" applyFill="1" applyBorder="1" applyAlignment="1">
      <alignment horizontal="center" vertical="center"/>
      <protection/>
    </xf>
    <xf numFmtId="2" fontId="17" fillId="36" borderId="42" xfId="61" applyNumberFormat="1" applyFont="1" applyFill="1" applyBorder="1" applyAlignment="1">
      <alignment horizontal="center" vertical="center"/>
      <protection/>
    </xf>
    <xf numFmtId="0" fontId="69" fillId="37" borderId="10" xfId="0" applyFont="1" applyFill="1" applyBorder="1" applyAlignment="1">
      <alignment horizontal="center"/>
    </xf>
    <xf numFmtId="1" fontId="14" fillId="0" borderId="10" xfId="61" applyNumberFormat="1" applyFont="1" applyFill="1" applyBorder="1" applyAlignment="1">
      <alignment horizontal="center" vertical="center"/>
      <protection/>
    </xf>
    <xf numFmtId="0" fontId="0" fillId="38" borderId="10" xfId="0" applyFill="1" applyBorder="1" applyAlignment="1">
      <alignment horizontal="center"/>
    </xf>
    <xf numFmtId="195" fontId="11" fillId="0" borderId="10" xfId="61" applyNumberFormat="1" applyFont="1" applyFill="1" applyBorder="1" applyAlignment="1">
      <alignment horizontal="center"/>
      <protection/>
    </xf>
    <xf numFmtId="1" fontId="8" fillId="0" borderId="35" xfId="0" applyNumberFormat="1" applyFont="1" applyFill="1" applyBorder="1" applyAlignment="1">
      <alignment horizontal="justify" vertical="center" wrapText="1"/>
    </xf>
    <xf numFmtId="1" fontId="0" fillId="0" borderId="31" xfId="0" applyNumberFormat="1" applyBorder="1" applyAlignment="1">
      <alignment horizontal="center"/>
    </xf>
    <xf numFmtId="1" fontId="0" fillId="0" borderId="30" xfId="0" applyNumberFormat="1" applyBorder="1" applyAlignment="1">
      <alignment horizontal="center"/>
    </xf>
    <xf numFmtId="21" fontId="16" fillId="0" borderId="45" xfId="61" applyNumberFormat="1" applyFont="1" applyFill="1" applyBorder="1" applyAlignment="1">
      <alignment horizontal="center" vertical="center"/>
      <protection/>
    </xf>
    <xf numFmtId="21" fontId="16" fillId="0" borderId="32"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2" fontId="16" fillId="0" borderId="33" xfId="61" applyNumberFormat="1" applyFont="1" applyFill="1" applyBorder="1" applyAlignment="1">
      <alignment horizontal="center" vertical="center"/>
      <protection/>
    </xf>
    <xf numFmtId="21" fontId="16" fillId="0" borderId="33" xfId="61" applyNumberFormat="1" applyFont="1" applyFill="1" applyBorder="1" applyAlignment="1">
      <alignment horizontal="center" vertical="center"/>
      <protection/>
    </xf>
    <xf numFmtId="21" fontId="16" fillId="0" borderId="47" xfId="61" applyNumberFormat="1" applyFont="1" applyFill="1" applyBorder="1" applyAlignment="1">
      <alignment horizontal="center" vertical="center"/>
      <protection/>
    </xf>
    <xf numFmtId="3" fontId="0" fillId="0" borderId="46" xfId="0" applyNumberFormat="1" applyFill="1" applyBorder="1" applyAlignment="1">
      <alignment horizontal="center"/>
    </xf>
    <xf numFmtId="3" fontId="0" fillId="0" borderId="33" xfId="0" applyNumberFormat="1" applyFill="1" applyBorder="1" applyAlignment="1">
      <alignment horizontal="center"/>
    </xf>
    <xf numFmtId="1" fontId="0" fillId="0" borderId="33" xfId="0" applyNumberFormat="1" applyFill="1" applyBorder="1" applyAlignment="1">
      <alignment horizontal="center"/>
    </xf>
    <xf numFmtId="1" fontId="0" fillId="0" borderId="48" xfId="0" applyNumberFormat="1" applyFill="1" applyBorder="1" applyAlignment="1">
      <alignment horizontal="center"/>
    </xf>
    <xf numFmtId="0" fontId="0" fillId="0" borderId="0" xfId="0" applyFont="1" applyAlignment="1">
      <alignment horizontal="justify" vertical="center" wrapText="1"/>
    </xf>
    <xf numFmtId="194" fontId="21" fillId="0" borderId="49" xfId="61" applyNumberFormat="1" applyFont="1" applyFill="1" applyBorder="1" applyAlignment="1">
      <alignment horizontal="left"/>
      <protection/>
    </xf>
    <xf numFmtId="0" fontId="0" fillId="0" borderId="15" xfId="0" applyFont="1" applyBorder="1" applyAlignment="1">
      <alignment horizontal="left" vertical="center"/>
    </xf>
    <xf numFmtId="2" fontId="17" fillId="35" borderId="26" xfId="61" applyNumberFormat="1" applyFont="1" applyFill="1" applyBorder="1" applyAlignment="1">
      <alignment horizontal="center" vertical="center"/>
      <protection/>
    </xf>
    <xf numFmtId="193" fontId="73" fillId="0" borderId="22" xfId="61" applyNumberFormat="1" applyFont="1" applyFill="1" applyBorder="1" applyAlignment="1">
      <alignment horizontal="center" vertical="center"/>
      <protection/>
    </xf>
    <xf numFmtId="193" fontId="74" fillId="0" borderId="23" xfId="61" applyNumberFormat="1" applyFont="1" applyFill="1" applyBorder="1" applyAlignment="1">
      <alignment horizontal="center" vertical="center"/>
      <protection/>
    </xf>
    <xf numFmtId="193" fontId="73" fillId="0" borderId="23" xfId="61" applyNumberFormat="1" applyFont="1" applyFill="1" applyBorder="1" applyAlignment="1">
      <alignment horizontal="center" vertical="center"/>
      <protection/>
    </xf>
    <xf numFmtId="193" fontId="74" fillId="0" borderId="10" xfId="61" applyNumberFormat="1" applyFont="1" applyFill="1" applyBorder="1" applyAlignment="1">
      <alignment horizontal="center" vertical="center"/>
      <protection/>
    </xf>
    <xf numFmtId="2" fontId="74" fillId="0" borderId="26" xfId="49" applyNumberFormat="1" applyFont="1" applyFill="1" applyBorder="1" applyAlignment="1">
      <alignment horizontal="center" vertical="center"/>
    </xf>
    <xf numFmtId="194" fontId="21" fillId="0" borderId="28" xfId="61" applyNumberFormat="1" applyFont="1" applyFill="1" applyBorder="1" applyAlignment="1">
      <alignment horizontal="left"/>
      <protection/>
    </xf>
    <xf numFmtId="0" fontId="0" fillId="0" borderId="0" xfId="0" applyFont="1" applyBorder="1" applyAlignment="1">
      <alignment horizontal="left"/>
    </xf>
    <xf numFmtId="194" fontId="21" fillId="0" borderId="20" xfId="61" applyNumberFormat="1" applyFont="1" applyFill="1" applyBorder="1" applyAlignment="1">
      <alignment horizontal="left"/>
      <protection/>
    </xf>
    <xf numFmtId="0" fontId="44" fillId="0" borderId="42" xfId="61" applyNumberFormat="1" applyFont="1" applyFill="1" applyBorder="1" applyAlignment="1">
      <alignment horizontal="center" vertical="center"/>
      <protection/>
    </xf>
    <xf numFmtId="194" fontId="21" fillId="0" borderId="50" xfId="61" applyNumberFormat="1" applyFont="1" applyFill="1" applyBorder="1" applyAlignment="1">
      <alignment horizontal="left"/>
      <protection/>
    </xf>
    <xf numFmtId="0" fontId="0" fillId="0" borderId="51" xfId="0" applyFont="1" applyBorder="1" applyAlignment="1">
      <alignment horizontal="left" vertical="center"/>
    </xf>
    <xf numFmtId="193" fontId="10" fillId="35" borderId="39" xfId="61" applyNumberFormat="1" applyFont="1" applyFill="1" applyBorder="1" applyAlignment="1">
      <alignment horizontal="center" vertical="center"/>
      <protection/>
    </xf>
    <xf numFmtId="193" fontId="16" fillId="35" borderId="25" xfId="61" applyNumberFormat="1" applyFont="1" applyFill="1" applyBorder="1" applyAlignment="1">
      <alignment horizontal="center" vertical="center"/>
      <protection/>
    </xf>
    <xf numFmtId="193" fontId="10" fillId="35" borderId="25" xfId="61" applyNumberFormat="1" applyFont="1" applyFill="1" applyBorder="1" applyAlignment="1">
      <alignment horizontal="center" vertical="center"/>
      <protection/>
    </xf>
    <xf numFmtId="2" fontId="17" fillId="35" borderId="42" xfId="61" applyNumberFormat="1" applyFont="1" applyFill="1" applyBorder="1" applyAlignment="1">
      <alignment horizontal="center" vertical="center"/>
      <protection/>
    </xf>
    <xf numFmtId="193" fontId="73" fillId="0" borderId="39" xfId="61" applyNumberFormat="1" applyFont="1" applyFill="1" applyBorder="1" applyAlignment="1">
      <alignment horizontal="center" vertical="center"/>
      <protection/>
    </xf>
    <xf numFmtId="193" fontId="74" fillId="0" borderId="25" xfId="61" applyNumberFormat="1" applyFont="1" applyFill="1" applyBorder="1" applyAlignment="1">
      <alignment horizontal="center" vertical="center"/>
      <protection/>
    </xf>
    <xf numFmtId="193" fontId="73" fillId="0" borderId="25" xfId="61" applyNumberFormat="1" applyFont="1" applyFill="1" applyBorder="1" applyAlignment="1">
      <alignment horizontal="center" vertical="center"/>
      <protection/>
    </xf>
    <xf numFmtId="2" fontId="74" fillId="0" borderId="42" xfId="49" applyNumberFormat="1" applyFont="1" applyFill="1" applyBorder="1" applyAlignment="1">
      <alignment horizontal="center" vertical="center"/>
    </xf>
    <xf numFmtId="0" fontId="75" fillId="0" borderId="49" xfId="56" applyFont="1" applyFill="1" applyBorder="1">
      <alignment/>
      <protection/>
    </xf>
    <xf numFmtId="0" fontId="0" fillId="0" borderId="31" xfId="0" applyBorder="1" applyAlignment="1">
      <alignment/>
    </xf>
    <xf numFmtId="193" fontId="10" fillId="38" borderId="22" xfId="61" applyNumberFormat="1" applyFont="1" applyFill="1" applyBorder="1" applyAlignment="1">
      <alignment horizontal="center" vertical="center"/>
      <protection/>
    </xf>
    <xf numFmtId="193" fontId="10" fillId="38" borderId="23" xfId="61" applyNumberFormat="1" applyFont="1" applyFill="1" applyBorder="1" applyAlignment="1">
      <alignment horizontal="center" vertical="center"/>
      <protection/>
    </xf>
    <xf numFmtId="193" fontId="16" fillId="38" borderId="23" xfId="61" applyNumberFormat="1" applyFont="1" applyFill="1" applyBorder="1" applyAlignment="1">
      <alignment horizontal="center" vertical="center"/>
      <protection/>
    </xf>
    <xf numFmtId="2" fontId="16" fillId="38" borderId="26" xfId="61" applyNumberFormat="1" applyFont="1" applyFill="1" applyBorder="1" applyAlignment="1">
      <alignment horizontal="center" vertical="center"/>
      <protection/>
    </xf>
    <xf numFmtId="193" fontId="10" fillId="16" borderId="22" xfId="61" applyNumberFormat="1" applyFont="1" applyFill="1" applyBorder="1" applyAlignment="1">
      <alignment horizontal="center" vertical="center"/>
      <protection/>
    </xf>
    <xf numFmtId="2" fontId="17" fillId="16" borderId="26" xfId="61" applyNumberFormat="1" applyFont="1" applyFill="1" applyBorder="1" applyAlignment="1">
      <alignment horizontal="center" vertical="center"/>
      <protection/>
    </xf>
    <xf numFmtId="0" fontId="75" fillId="0" borderId="20" xfId="56" applyFont="1" applyFill="1" applyBorder="1">
      <alignment/>
      <protection/>
    </xf>
    <xf numFmtId="0" fontId="0" fillId="0" borderId="30" xfId="0" applyBorder="1" applyAlignment="1">
      <alignment/>
    </xf>
    <xf numFmtId="193" fontId="10" fillId="38" borderId="10" xfId="61" applyNumberFormat="1" applyFont="1" applyFill="1" applyBorder="1" applyAlignment="1">
      <alignment horizontal="center" vertical="center"/>
      <protection/>
    </xf>
    <xf numFmtId="193" fontId="16" fillId="38" borderId="10" xfId="61" applyNumberFormat="1" applyFont="1" applyFill="1" applyBorder="1" applyAlignment="1">
      <alignment horizontal="center" vertical="center"/>
      <protection/>
    </xf>
    <xf numFmtId="193" fontId="10" fillId="16" borderId="11" xfId="61" applyNumberFormat="1" applyFont="1" applyFill="1" applyBorder="1" applyAlignment="1">
      <alignment horizontal="center" vertical="center"/>
      <protection/>
    </xf>
    <xf numFmtId="2" fontId="17" fillId="16" borderId="12" xfId="61" applyNumberFormat="1" applyFont="1" applyFill="1" applyBorder="1" applyAlignment="1">
      <alignment horizontal="center" vertical="center"/>
      <protection/>
    </xf>
    <xf numFmtId="193" fontId="73" fillId="0" borderId="11" xfId="61" applyNumberFormat="1" applyFont="1" applyFill="1" applyBorder="1" applyAlignment="1">
      <alignment horizontal="center" vertical="center"/>
      <protection/>
    </xf>
    <xf numFmtId="193" fontId="73" fillId="0" borderId="10" xfId="61" applyNumberFormat="1" applyFont="1" applyFill="1" applyBorder="1" applyAlignment="1">
      <alignment horizontal="center" vertical="center"/>
      <protection/>
    </xf>
    <xf numFmtId="0" fontId="0" fillId="0" borderId="15" xfId="0" applyBorder="1" applyAlignment="1">
      <alignment/>
    </xf>
    <xf numFmtId="2" fontId="16" fillId="38" borderId="10" xfId="61" applyNumberFormat="1" applyFont="1" applyFill="1" applyBorder="1" applyAlignment="1">
      <alignment horizontal="center" vertical="center"/>
      <protection/>
    </xf>
    <xf numFmtId="2" fontId="17" fillId="16" borderId="10" xfId="61" applyNumberFormat="1" applyFont="1" applyFill="1" applyBorder="1" applyAlignment="1">
      <alignment horizontal="center" vertical="center"/>
      <protection/>
    </xf>
    <xf numFmtId="193" fontId="10" fillId="38" borderId="32" xfId="61" applyNumberFormat="1" applyFont="1" applyFill="1" applyBorder="1" applyAlignment="1">
      <alignment horizontal="center" vertical="center"/>
      <protection/>
    </xf>
    <xf numFmtId="193" fontId="16" fillId="38" borderId="32" xfId="61" applyNumberFormat="1" applyFont="1" applyFill="1" applyBorder="1" applyAlignment="1">
      <alignment horizontal="center" vertical="center"/>
      <protection/>
    </xf>
    <xf numFmtId="193" fontId="10" fillId="16" borderId="52" xfId="61" applyNumberFormat="1" applyFont="1" applyFill="1" applyBorder="1" applyAlignment="1">
      <alignment horizontal="center" vertical="center"/>
      <protection/>
    </xf>
    <xf numFmtId="193" fontId="16" fillId="16" borderId="32" xfId="61" applyNumberFormat="1" applyFont="1" applyFill="1" applyBorder="1" applyAlignment="1">
      <alignment horizontal="center" vertical="center"/>
      <protection/>
    </xf>
    <xf numFmtId="193" fontId="10" fillId="16" borderId="32" xfId="61" applyNumberFormat="1" applyFont="1" applyFill="1" applyBorder="1" applyAlignment="1">
      <alignment horizontal="center" vertical="center"/>
      <protection/>
    </xf>
    <xf numFmtId="2" fontId="17" fillId="16" borderId="53" xfId="61" applyNumberFormat="1" applyFont="1" applyFill="1" applyBorder="1" applyAlignment="1">
      <alignment horizontal="center" vertical="center"/>
      <protection/>
    </xf>
    <xf numFmtId="49" fontId="18" fillId="0" borderId="23" xfId="61" applyNumberFormat="1" applyFont="1" applyFill="1" applyBorder="1" applyAlignment="1">
      <alignment horizontal="center" vertical="center"/>
      <protection/>
    </xf>
    <xf numFmtId="0" fontId="75" fillId="0" borderId="54" xfId="56" applyFont="1" applyFill="1" applyBorder="1">
      <alignment/>
      <protection/>
    </xf>
    <xf numFmtId="0" fontId="75" fillId="0" borderId="55" xfId="56" applyFont="1" applyFill="1" applyBorder="1">
      <alignment/>
      <protection/>
    </xf>
    <xf numFmtId="2" fontId="16" fillId="0" borderId="55" xfId="61" applyNumberFormat="1" applyFont="1" applyFill="1" applyBorder="1" applyAlignment="1">
      <alignment horizontal="center" vertical="center"/>
      <protection/>
    </xf>
    <xf numFmtId="193" fontId="10" fillId="38" borderId="56" xfId="61" applyNumberFormat="1" applyFont="1" applyFill="1" applyBorder="1" applyAlignment="1">
      <alignment horizontal="center" vertical="center"/>
      <protection/>
    </xf>
    <xf numFmtId="2" fontId="16" fillId="38" borderId="57" xfId="61" applyNumberFormat="1" applyFont="1" applyFill="1" applyBorder="1" applyAlignment="1">
      <alignment horizontal="center" vertical="center"/>
      <protection/>
    </xf>
    <xf numFmtId="49" fontId="4" fillId="0" borderId="58" xfId="61" applyNumberFormat="1" applyFont="1" applyFill="1" applyBorder="1" applyAlignment="1">
      <alignment horizontal="center" vertical="center"/>
      <protection/>
    </xf>
    <xf numFmtId="49" fontId="18" fillId="0" borderId="58" xfId="61" applyNumberFormat="1" applyFont="1" applyFill="1" applyBorder="1" applyAlignment="1">
      <alignment horizontal="center" vertical="center"/>
      <protection/>
    </xf>
    <xf numFmtId="0" fontId="11" fillId="0" borderId="33" xfId="61" applyNumberFormat="1" applyFont="1" applyFill="1" applyBorder="1" applyAlignment="1">
      <alignment horizontal="center" vertical="center"/>
      <protection/>
    </xf>
    <xf numFmtId="0" fontId="0" fillId="0" borderId="49" xfId="0" applyFont="1" applyFill="1" applyBorder="1" applyAlignment="1">
      <alignment/>
    </xf>
    <xf numFmtId="0" fontId="0" fillId="0" borderId="59" xfId="0" applyBorder="1" applyAlignment="1">
      <alignment/>
    </xf>
    <xf numFmtId="193" fontId="10" fillId="38" borderId="46" xfId="61" applyNumberFormat="1" applyFont="1" applyFill="1" applyBorder="1" applyAlignment="1">
      <alignment horizontal="center" vertical="center"/>
      <protection/>
    </xf>
    <xf numFmtId="193" fontId="10" fillId="38" borderId="33" xfId="61" applyNumberFormat="1" applyFont="1" applyFill="1" applyBorder="1" applyAlignment="1">
      <alignment horizontal="center" vertical="center"/>
      <protection/>
    </xf>
    <xf numFmtId="193" fontId="16" fillId="38" borderId="33" xfId="61" applyNumberFormat="1" applyFont="1" applyFill="1" applyBorder="1" applyAlignment="1">
      <alignment horizontal="center" vertical="center"/>
      <protection/>
    </xf>
    <xf numFmtId="2" fontId="16" fillId="38" borderId="48" xfId="61" applyNumberFormat="1" applyFont="1" applyFill="1" applyBorder="1" applyAlignment="1">
      <alignment horizontal="center" vertical="center"/>
      <protection/>
    </xf>
    <xf numFmtId="193" fontId="10" fillId="36" borderId="33" xfId="61" applyNumberFormat="1" applyFont="1" applyFill="1" applyBorder="1" applyAlignment="1">
      <alignment horizontal="center" vertical="center"/>
      <protection/>
    </xf>
    <xf numFmtId="193" fontId="16" fillId="36" borderId="33" xfId="61" applyNumberFormat="1" applyFont="1" applyFill="1" applyBorder="1" applyAlignment="1">
      <alignment horizontal="center" vertical="center"/>
      <protection/>
    </xf>
    <xf numFmtId="2" fontId="17" fillId="36" borderId="48" xfId="61" applyNumberFormat="1" applyFont="1" applyFill="1" applyBorder="1" applyAlignment="1">
      <alignment horizontal="center" vertical="center"/>
      <protection/>
    </xf>
    <xf numFmtId="0" fontId="0" fillId="0" borderId="20" xfId="0" applyFont="1" applyFill="1" applyBorder="1" applyAlignment="1">
      <alignment/>
    </xf>
    <xf numFmtId="0" fontId="0" fillId="0" borderId="28" xfId="0" applyFont="1" applyFill="1" applyBorder="1" applyAlignment="1">
      <alignment/>
    </xf>
    <xf numFmtId="193" fontId="16" fillId="36" borderId="23" xfId="61" applyNumberFormat="1" applyFont="1" applyFill="1" applyBorder="1" applyAlignment="1">
      <alignment horizontal="center" vertical="center"/>
      <protection/>
    </xf>
    <xf numFmtId="2" fontId="17" fillId="36" borderId="26" xfId="61" applyNumberFormat="1" applyFont="1" applyFill="1" applyBorder="1" applyAlignment="1">
      <alignment horizontal="center" vertical="center"/>
      <protection/>
    </xf>
    <xf numFmtId="0" fontId="75" fillId="0" borderId="50" xfId="56" applyFont="1" applyFill="1" applyBorder="1">
      <alignment/>
      <protection/>
    </xf>
    <xf numFmtId="0" fontId="0" fillId="0" borderId="40" xfId="0" applyBorder="1" applyAlignment="1">
      <alignment/>
    </xf>
    <xf numFmtId="193" fontId="10" fillId="38" borderId="60" xfId="61" applyNumberFormat="1" applyFont="1" applyFill="1" applyBorder="1" applyAlignment="1">
      <alignment horizontal="center" vertical="center"/>
      <protection/>
    </xf>
    <xf numFmtId="193" fontId="10" fillId="38" borderId="36" xfId="61" applyNumberFormat="1" applyFont="1" applyFill="1" applyBorder="1" applyAlignment="1">
      <alignment horizontal="center" vertical="center"/>
      <protection/>
    </xf>
    <xf numFmtId="193" fontId="16" fillId="38" borderId="36" xfId="61" applyNumberFormat="1" applyFont="1" applyFill="1" applyBorder="1" applyAlignment="1">
      <alignment horizontal="center" vertical="center"/>
      <protection/>
    </xf>
    <xf numFmtId="2" fontId="16" fillId="38" borderId="37" xfId="61" applyNumberFormat="1" applyFont="1" applyFill="1" applyBorder="1" applyAlignment="1">
      <alignment horizontal="center" vertical="center"/>
      <protection/>
    </xf>
    <xf numFmtId="0" fontId="0" fillId="0" borderId="0" xfId="0" applyFont="1" applyAlignment="1">
      <alignment/>
    </xf>
    <xf numFmtId="9" fontId="65" fillId="33" borderId="0" xfId="63" applyFont="1" applyFill="1" applyAlignment="1">
      <alignment horizontal="left"/>
    </xf>
    <xf numFmtId="194" fontId="11" fillId="35" borderId="10" xfId="61" applyNumberFormat="1" applyFont="1" applyFill="1" applyBorder="1" applyAlignment="1">
      <alignment horizontal="center" vertical="center"/>
      <protection/>
    </xf>
    <xf numFmtId="194" fontId="76" fillId="34" borderId="10" xfId="61" applyNumberFormat="1" applyFont="1" applyFill="1" applyBorder="1" applyAlignment="1">
      <alignment horizontal="center" vertical="center"/>
      <protection/>
    </xf>
    <xf numFmtId="0" fontId="77" fillId="0" borderId="23" xfId="61" applyNumberFormat="1" applyFont="1" applyFill="1" applyBorder="1" applyAlignment="1">
      <alignment horizontal="center"/>
      <protection/>
    </xf>
    <xf numFmtId="49" fontId="78" fillId="0" borderId="15" xfId="61" applyNumberFormat="1" applyFont="1" applyFill="1" applyBorder="1" applyAlignment="1">
      <alignment horizontal="center" vertical="center"/>
      <protection/>
    </xf>
    <xf numFmtId="49" fontId="78" fillId="0" borderId="23" xfId="61" applyNumberFormat="1" applyFont="1" applyFill="1" applyBorder="1" applyAlignment="1">
      <alignment horizontal="center" vertical="center"/>
      <protection/>
    </xf>
    <xf numFmtId="0" fontId="0" fillId="0" borderId="0" xfId="0" applyAlignment="1">
      <alignment horizontal="center" vertical="center"/>
    </xf>
    <xf numFmtId="0" fontId="0" fillId="7" borderId="61" xfId="0" applyFill="1" applyBorder="1" applyAlignment="1">
      <alignment horizontal="center" vertical="center"/>
    </xf>
    <xf numFmtId="0" fontId="0" fillId="7" borderId="61" xfId="0" applyFill="1" applyBorder="1" applyAlignment="1">
      <alignment horizontal="center"/>
    </xf>
    <xf numFmtId="0" fontId="77" fillId="0" borderId="33" xfId="61" applyNumberFormat="1" applyFont="1" applyFill="1" applyBorder="1" applyAlignment="1">
      <alignment horizontal="center"/>
      <protection/>
    </xf>
    <xf numFmtId="0" fontId="44" fillId="0" borderId="48" xfId="61" applyNumberFormat="1" applyFont="1" applyFill="1" applyBorder="1" applyAlignment="1">
      <alignment horizontal="center"/>
      <protection/>
    </xf>
    <xf numFmtId="0" fontId="44" fillId="0" borderId="26" xfId="61" applyNumberFormat="1" applyFont="1" applyFill="1" applyBorder="1" applyAlignment="1">
      <alignment horizontal="center"/>
      <protection/>
    </xf>
    <xf numFmtId="0" fontId="77" fillId="0" borderId="36" xfId="61" applyNumberFormat="1" applyFont="1" applyFill="1" applyBorder="1" applyAlignment="1">
      <alignment horizontal="center"/>
      <protection/>
    </xf>
    <xf numFmtId="49" fontId="18" fillId="0" borderId="33" xfId="61" applyNumberFormat="1" applyFont="1" applyFill="1" applyBorder="1" applyAlignment="1">
      <alignment horizontal="center" vertical="center"/>
      <protection/>
    </xf>
    <xf numFmtId="0" fontId="44" fillId="0" borderId="48" xfId="61" applyNumberFormat="1" applyFont="1" applyFill="1" applyBorder="1" applyAlignment="1">
      <alignment horizontal="center" vertical="center"/>
      <protection/>
    </xf>
    <xf numFmtId="49" fontId="4" fillId="0" borderId="11" xfId="61" applyNumberFormat="1" applyFont="1" applyFill="1" applyBorder="1" applyAlignment="1">
      <alignment horizontal="center" vertical="center"/>
      <protection/>
    </xf>
    <xf numFmtId="0" fontId="44" fillId="0" borderId="12" xfId="61" applyNumberFormat="1" applyFont="1" applyFill="1" applyBorder="1" applyAlignment="1">
      <alignment horizontal="center" vertical="center"/>
      <protection/>
    </xf>
    <xf numFmtId="0" fontId="44" fillId="0" borderId="26" xfId="61" applyNumberFormat="1" applyFont="1" applyFill="1" applyBorder="1" applyAlignment="1">
      <alignment horizontal="center" vertical="center"/>
      <protection/>
    </xf>
    <xf numFmtId="0" fontId="44" fillId="0" borderId="53" xfId="61" applyNumberFormat="1" applyFont="1" applyFill="1" applyBorder="1" applyAlignment="1">
      <alignment horizontal="center" vertical="center"/>
      <protection/>
    </xf>
    <xf numFmtId="49" fontId="18" fillId="0" borderId="40" xfId="61" applyNumberFormat="1" applyFont="1" applyFill="1" applyBorder="1" applyAlignment="1">
      <alignment horizontal="center" vertical="center"/>
      <protection/>
    </xf>
    <xf numFmtId="0" fontId="0" fillId="0" borderId="0" xfId="0" applyFont="1" applyAlignment="1">
      <alignment vertical="center" wrapText="1"/>
    </xf>
    <xf numFmtId="0" fontId="0" fillId="0" borderId="45" xfId="0" applyFont="1" applyBorder="1" applyAlignment="1">
      <alignment vertical="center" wrapText="1"/>
    </xf>
    <xf numFmtId="0" fontId="0" fillId="39" borderId="16" xfId="0" applyFill="1" applyBorder="1" applyAlignment="1">
      <alignment horizontal="center"/>
    </xf>
    <xf numFmtId="0" fontId="0" fillId="39" borderId="15" xfId="0" applyFill="1" applyBorder="1" applyAlignment="1">
      <alignment horizontal="center"/>
    </xf>
    <xf numFmtId="21" fontId="12" fillId="0" borderId="0" xfId="61" applyNumberFormat="1" applyFont="1">
      <alignment/>
      <protection/>
    </xf>
    <xf numFmtId="0" fontId="0" fillId="40" borderId="61" xfId="0" applyFill="1" applyBorder="1" applyAlignment="1">
      <alignment horizontal="center"/>
    </xf>
    <xf numFmtId="0" fontId="0" fillId="40" borderId="0" xfId="0" applyFill="1" applyAlignment="1">
      <alignment horizontal="center"/>
    </xf>
    <xf numFmtId="0" fontId="0" fillId="7" borderId="16" xfId="0" applyFill="1" applyBorder="1" applyAlignment="1">
      <alignment horizontal="center"/>
    </xf>
    <xf numFmtId="0" fontId="11" fillId="0" borderId="35" xfId="61" applyFont="1" applyFill="1" applyBorder="1" applyAlignment="1">
      <alignment horizontal="center" vertical="center" wrapText="1"/>
      <protection/>
    </xf>
    <xf numFmtId="0" fontId="11" fillId="0" borderId="62" xfId="61" applyFont="1" applyFill="1" applyBorder="1" applyAlignment="1">
      <alignment horizontal="center" vertical="center" wrapText="1"/>
      <protection/>
    </xf>
    <xf numFmtId="0" fontId="44" fillId="0" borderId="24" xfId="61" applyNumberFormat="1" applyFont="1" applyFill="1" applyBorder="1" applyAlignment="1">
      <alignment horizontal="center"/>
      <protection/>
    </xf>
    <xf numFmtId="0" fontId="0" fillId="0" borderId="10" xfId="0" applyFont="1" applyFill="1" applyBorder="1" applyAlignment="1">
      <alignment vertical="center"/>
    </xf>
    <xf numFmtId="0" fontId="4" fillId="0" borderId="63" xfId="56" applyFill="1" applyBorder="1" applyAlignment="1">
      <alignment vertical="center"/>
      <protection/>
    </xf>
    <xf numFmtId="193" fontId="10" fillId="41" borderId="22" xfId="61" applyNumberFormat="1" applyFont="1" applyFill="1" applyBorder="1" applyAlignment="1">
      <alignment horizontal="center" vertical="center"/>
      <protection/>
    </xf>
    <xf numFmtId="193" fontId="16" fillId="41" borderId="23" xfId="61" applyNumberFormat="1" applyFont="1" applyFill="1" applyBorder="1" applyAlignment="1">
      <alignment horizontal="center" vertical="center"/>
      <protection/>
    </xf>
    <xf numFmtId="193" fontId="10" fillId="41" borderId="23" xfId="61" applyNumberFormat="1" applyFont="1" applyFill="1" applyBorder="1" applyAlignment="1">
      <alignment horizontal="center" vertical="center"/>
      <protection/>
    </xf>
    <xf numFmtId="2" fontId="17" fillId="41" borderId="26" xfId="61" applyNumberFormat="1" applyFont="1" applyFill="1" applyBorder="1" applyAlignment="1">
      <alignment horizontal="center" vertical="center"/>
      <protection/>
    </xf>
    <xf numFmtId="193" fontId="73" fillId="35" borderId="22" xfId="61" applyNumberFormat="1" applyFont="1" applyFill="1" applyBorder="1" applyAlignment="1">
      <alignment horizontal="center" vertical="center"/>
      <protection/>
    </xf>
    <xf numFmtId="193" fontId="74" fillId="35" borderId="23" xfId="61" applyNumberFormat="1" applyFont="1" applyFill="1" applyBorder="1" applyAlignment="1">
      <alignment horizontal="center" vertical="center"/>
      <protection/>
    </xf>
    <xf numFmtId="193" fontId="73" fillId="35" borderId="23" xfId="61" applyNumberFormat="1" applyFont="1" applyFill="1" applyBorder="1" applyAlignment="1">
      <alignment horizontal="center" vertical="center"/>
      <protection/>
    </xf>
    <xf numFmtId="193" fontId="74" fillId="35" borderId="10" xfId="61" applyNumberFormat="1" applyFont="1" applyFill="1" applyBorder="1" applyAlignment="1">
      <alignment horizontal="center" vertical="center"/>
      <protection/>
    </xf>
    <xf numFmtId="2" fontId="74" fillId="35" borderId="26" xfId="49" applyNumberFormat="1" applyFont="1" applyFill="1" applyBorder="1" applyAlignment="1">
      <alignment horizontal="center" vertical="center"/>
    </xf>
    <xf numFmtId="0" fontId="18" fillId="0" borderId="63" xfId="56" applyFont="1" applyFill="1" applyBorder="1" applyAlignment="1">
      <alignment vertical="center"/>
      <protection/>
    </xf>
    <xf numFmtId="0" fontId="75" fillId="0" borderId="10" xfId="56" applyFont="1" applyFill="1" applyBorder="1" applyAlignment="1">
      <alignment vertical="center"/>
      <protection/>
    </xf>
    <xf numFmtId="0" fontId="4" fillId="0" borderId="10" xfId="56" applyFill="1" applyBorder="1" applyAlignment="1">
      <alignment vertical="center"/>
      <protection/>
    </xf>
    <xf numFmtId="2" fontId="16" fillId="0" borderId="29" xfId="61" applyNumberFormat="1" applyFont="1" applyFill="1" applyBorder="1" applyAlignment="1">
      <alignment horizontal="center" vertical="center"/>
      <protection/>
    </xf>
    <xf numFmtId="0" fontId="21" fillId="0" borderId="10" xfId="0" applyFont="1" applyFill="1" applyBorder="1" applyAlignment="1">
      <alignment vertical="center"/>
    </xf>
    <xf numFmtId="0" fontId="21" fillId="0" borderId="23" xfId="0" applyFont="1" applyFill="1" applyBorder="1" applyAlignment="1">
      <alignment vertical="center"/>
    </xf>
    <xf numFmtId="0" fontId="4" fillId="0" borderId="64" xfId="56" applyFill="1" applyBorder="1" applyAlignment="1">
      <alignment vertical="center"/>
      <protection/>
    </xf>
    <xf numFmtId="0" fontId="20" fillId="0" borderId="23" xfId="61" applyNumberFormat="1" applyFont="1" applyFill="1" applyBorder="1" applyAlignment="1">
      <alignment horizontal="center"/>
      <protection/>
    </xf>
    <xf numFmtId="0" fontId="44" fillId="0" borderId="38" xfId="61" applyNumberFormat="1" applyFont="1" applyFill="1" applyBorder="1" applyAlignment="1">
      <alignment horizontal="center"/>
      <protection/>
    </xf>
    <xf numFmtId="0" fontId="21" fillId="0" borderId="25" xfId="0" applyFont="1" applyFill="1" applyBorder="1" applyAlignment="1">
      <alignment vertical="center"/>
    </xf>
    <xf numFmtId="0" fontId="4" fillId="0" borderId="65" xfId="56" applyFill="1" applyBorder="1" applyAlignment="1">
      <alignment vertical="center"/>
      <protection/>
    </xf>
    <xf numFmtId="193" fontId="10" fillId="41" borderId="39" xfId="61" applyNumberFormat="1" applyFont="1" applyFill="1" applyBorder="1" applyAlignment="1">
      <alignment horizontal="center" vertical="center"/>
      <protection/>
    </xf>
    <xf numFmtId="193" fontId="16" fillId="41" borderId="25" xfId="61" applyNumberFormat="1" applyFont="1" applyFill="1" applyBorder="1" applyAlignment="1">
      <alignment horizontal="center" vertical="center"/>
      <protection/>
    </xf>
    <xf numFmtId="193" fontId="10" fillId="41" borderId="25" xfId="61" applyNumberFormat="1" applyFont="1" applyFill="1" applyBorder="1" applyAlignment="1">
      <alignment horizontal="center" vertical="center"/>
      <protection/>
    </xf>
    <xf numFmtId="2" fontId="17" fillId="41" borderId="42" xfId="61" applyNumberFormat="1" applyFont="1" applyFill="1" applyBorder="1" applyAlignment="1">
      <alignment horizontal="center" vertical="center"/>
      <protection/>
    </xf>
    <xf numFmtId="193" fontId="73" fillId="35" borderId="39" xfId="61" applyNumberFormat="1" applyFont="1" applyFill="1" applyBorder="1" applyAlignment="1">
      <alignment horizontal="center" vertical="center"/>
      <protection/>
    </xf>
    <xf numFmtId="193" fontId="74" fillId="35" borderId="25" xfId="61" applyNumberFormat="1" applyFont="1" applyFill="1" applyBorder="1" applyAlignment="1">
      <alignment horizontal="center" vertical="center"/>
      <protection/>
    </xf>
    <xf numFmtId="193" fontId="73" fillId="35" borderId="25" xfId="61" applyNumberFormat="1" applyFont="1" applyFill="1" applyBorder="1" applyAlignment="1">
      <alignment horizontal="center" vertical="center"/>
      <protection/>
    </xf>
    <xf numFmtId="2" fontId="74" fillId="35" borderId="42" xfId="49" applyNumberFormat="1" applyFont="1" applyFill="1" applyBorder="1" applyAlignment="1">
      <alignment horizontal="center" vertical="center"/>
    </xf>
    <xf numFmtId="49" fontId="4" fillId="0" borderId="23" xfId="61" applyNumberFormat="1" applyFont="1" applyFill="1" applyBorder="1" applyAlignment="1">
      <alignment horizontal="center" vertical="center"/>
      <protection/>
    </xf>
    <xf numFmtId="0" fontId="44" fillId="0" borderId="23" xfId="61" applyNumberFormat="1" applyFont="1" applyFill="1" applyBorder="1" applyAlignment="1">
      <alignment horizontal="center"/>
      <protection/>
    </xf>
    <xf numFmtId="0" fontId="75" fillId="0" borderId="23" xfId="56" applyFont="1" applyFill="1" applyBorder="1" applyAlignment="1">
      <alignment vertical="center"/>
      <protection/>
    </xf>
    <xf numFmtId="0" fontId="4" fillId="0" borderId="23" xfId="56" applyFill="1" applyBorder="1" applyAlignment="1">
      <alignment vertical="center"/>
      <protection/>
    </xf>
    <xf numFmtId="0" fontId="44" fillId="0" borderId="23" xfId="61" applyNumberFormat="1" applyFont="1" applyFill="1" applyBorder="1" applyAlignment="1">
      <alignment horizontal="center" vertical="center"/>
      <protection/>
    </xf>
    <xf numFmtId="0" fontId="75" fillId="0" borderId="17" xfId="56" applyFont="1" applyFill="1" applyBorder="1" applyAlignment="1">
      <alignment vertical="center"/>
      <protection/>
    </xf>
    <xf numFmtId="0" fontId="4" fillId="0" borderId="54" xfId="56" applyFill="1" applyBorder="1" applyAlignment="1">
      <alignment vertical="center"/>
      <protection/>
    </xf>
    <xf numFmtId="49" fontId="4" fillId="0" borderId="10" xfId="61" applyNumberFormat="1" applyFont="1" applyFill="1" applyBorder="1" applyAlignment="1">
      <alignment horizontal="center" vertical="center"/>
      <protection/>
    </xf>
    <xf numFmtId="0" fontId="44" fillId="0" borderId="10" xfId="61" applyNumberFormat="1" applyFont="1" applyFill="1" applyBorder="1" applyAlignment="1">
      <alignment horizontal="center" vertical="center"/>
      <protection/>
    </xf>
    <xf numFmtId="0" fontId="75" fillId="0" borderId="30" xfId="56" applyFont="1" applyFill="1" applyBorder="1" applyAlignment="1">
      <alignment vertical="center"/>
      <protection/>
    </xf>
    <xf numFmtId="0" fontId="4" fillId="0" borderId="20" xfId="56" applyFill="1" applyBorder="1" applyAlignment="1">
      <alignment vertical="center"/>
      <protection/>
    </xf>
    <xf numFmtId="2" fontId="16" fillId="0" borderId="15" xfId="61" applyNumberFormat="1" applyFont="1" applyFill="1" applyBorder="1" applyAlignment="1">
      <alignment horizontal="center" vertical="center"/>
      <protection/>
    </xf>
    <xf numFmtId="0" fontId="75" fillId="0" borderId="31" xfId="56" applyFont="1" applyFill="1" applyBorder="1" applyAlignment="1">
      <alignment vertical="center"/>
      <protection/>
    </xf>
    <xf numFmtId="0" fontId="4" fillId="0" borderId="28" xfId="56" applyFill="1" applyBorder="1" applyAlignment="1">
      <alignment vertical="center"/>
      <protection/>
    </xf>
    <xf numFmtId="0" fontId="44" fillId="0" borderId="25" xfId="61" applyNumberFormat="1" applyFont="1" applyFill="1" applyBorder="1" applyAlignment="1">
      <alignment horizontal="center" vertical="center"/>
      <protection/>
    </xf>
    <xf numFmtId="193" fontId="10" fillId="38" borderId="52" xfId="61" applyNumberFormat="1" applyFont="1" applyFill="1" applyBorder="1" applyAlignment="1">
      <alignment horizontal="center" vertical="center"/>
      <protection/>
    </xf>
    <xf numFmtId="2" fontId="16" fillId="38" borderId="53" xfId="61" applyNumberFormat="1" applyFont="1" applyFill="1" applyBorder="1" applyAlignment="1">
      <alignment horizontal="center" vertical="center"/>
      <protection/>
    </xf>
    <xf numFmtId="193" fontId="10" fillId="41" borderId="52" xfId="61" applyNumberFormat="1" applyFont="1" applyFill="1" applyBorder="1" applyAlignment="1">
      <alignment horizontal="center" vertical="center"/>
      <protection/>
    </xf>
    <xf numFmtId="193" fontId="16" fillId="41" borderId="32" xfId="61" applyNumberFormat="1" applyFont="1" applyFill="1" applyBorder="1" applyAlignment="1">
      <alignment horizontal="center" vertical="center"/>
      <protection/>
    </xf>
    <xf numFmtId="193" fontId="10" fillId="41" borderId="32" xfId="61" applyNumberFormat="1" applyFont="1" applyFill="1" applyBorder="1" applyAlignment="1">
      <alignment horizontal="center" vertical="center"/>
      <protection/>
    </xf>
    <xf numFmtId="2" fontId="17" fillId="41" borderId="53" xfId="61" applyNumberFormat="1" applyFont="1" applyFill="1" applyBorder="1" applyAlignment="1">
      <alignment horizontal="center" vertical="center"/>
      <protection/>
    </xf>
    <xf numFmtId="0" fontId="69" fillId="0" borderId="0" xfId="0" applyFont="1" applyAlignment="1">
      <alignment horizontal="center"/>
    </xf>
    <xf numFmtId="0" fontId="44" fillId="0" borderId="0" xfId="61" applyNumberFormat="1" applyFont="1" applyFill="1" applyBorder="1" applyAlignment="1">
      <alignment horizontal="center" vertical="center"/>
      <protection/>
    </xf>
    <xf numFmtId="20" fontId="0" fillId="0" borderId="0" xfId="0" applyNumberFormat="1" applyAlignment="1">
      <alignment/>
    </xf>
    <xf numFmtId="0" fontId="69" fillId="0" borderId="61" xfId="0" applyFont="1" applyFill="1" applyBorder="1" applyAlignment="1">
      <alignment horizontal="center"/>
    </xf>
    <xf numFmtId="194" fontId="11" fillId="41" borderId="10" xfId="61" applyNumberFormat="1" applyFont="1" applyFill="1" applyBorder="1" applyAlignment="1">
      <alignment horizontal="center" vertical="center"/>
      <protection/>
    </xf>
    <xf numFmtId="194" fontId="76" fillId="35" borderId="10" xfId="61" applyNumberFormat="1" applyFont="1" applyFill="1" applyBorder="1" applyAlignment="1">
      <alignment horizontal="center" vertical="center"/>
      <protection/>
    </xf>
    <xf numFmtId="49" fontId="4" fillId="0" borderId="32" xfId="61" applyNumberFormat="1" applyFont="1" applyFill="1" applyBorder="1" applyAlignment="1">
      <alignment horizontal="center" vertical="center"/>
      <protection/>
    </xf>
    <xf numFmtId="49" fontId="18" fillId="0" borderId="32" xfId="61" applyNumberFormat="1" applyFont="1" applyFill="1" applyBorder="1" applyAlignment="1">
      <alignment horizontal="center" vertical="center"/>
      <protection/>
    </xf>
    <xf numFmtId="0" fontId="11" fillId="0" borderId="32" xfId="61" applyNumberFormat="1" applyFont="1" applyFill="1" applyBorder="1" applyAlignment="1">
      <alignment horizontal="center" vertical="center"/>
      <protection/>
    </xf>
    <xf numFmtId="0" fontId="44" fillId="0" borderId="32" xfId="61" applyNumberFormat="1" applyFont="1" applyFill="1" applyBorder="1" applyAlignment="1">
      <alignment horizontal="center" vertical="center"/>
      <protection/>
    </xf>
    <xf numFmtId="21" fontId="16" fillId="0" borderId="66" xfId="61" applyNumberFormat="1" applyFont="1" applyFill="1" applyBorder="1" applyAlignment="1">
      <alignment horizontal="center" vertical="center"/>
      <protection/>
    </xf>
    <xf numFmtId="193" fontId="73" fillId="35" borderId="52" xfId="61" applyNumberFormat="1" applyFont="1" applyFill="1" applyBorder="1" applyAlignment="1">
      <alignment horizontal="center" vertical="center"/>
      <protection/>
    </xf>
    <xf numFmtId="193" fontId="74" fillId="35" borderId="32" xfId="61" applyNumberFormat="1" applyFont="1" applyFill="1" applyBorder="1" applyAlignment="1">
      <alignment horizontal="center" vertical="center"/>
      <protection/>
    </xf>
    <xf numFmtId="193" fontId="73" fillId="35" borderId="32" xfId="61" applyNumberFormat="1" applyFont="1" applyFill="1" applyBorder="1" applyAlignment="1">
      <alignment horizontal="center" vertical="center"/>
      <protection/>
    </xf>
    <xf numFmtId="2" fontId="74" fillId="35" borderId="53" xfId="49" applyNumberFormat="1" applyFont="1" applyFill="1" applyBorder="1" applyAlignment="1">
      <alignment horizontal="center" vertical="center"/>
    </xf>
    <xf numFmtId="0" fontId="44" fillId="0" borderId="33" xfId="61" applyNumberFormat="1" applyFont="1" applyFill="1" applyBorder="1" applyAlignment="1">
      <alignment horizontal="center" vertical="center"/>
      <protection/>
    </xf>
    <xf numFmtId="0" fontId="0" fillId="0" borderId="67" xfId="0" applyFont="1" applyFill="1" applyBorder="1" applyAlignment="1">
      <alignment/>
    </xf>
    <xf numFmtId="0" fontId="0" fillId="0" borderId="49" xfId="0" applyBorder="1" applyAlignment="1">
      <alignment/>
    </xf>
    <xf numFmtId="2" fontId="16" fillId="0" borderId="58" xfId="61" applyNumberFormat="1" applyFont="1" applyFill="1" applyBorder="1" applyAlignment="1">
      <alignment horizontal="center" vertical="center"/>
      <protection/>
    </xf>
    <xf numFmtId="2" fontId="16" fillId="38" borderId="33" xfId="61" applyNumberFormat="1" applyFont="1" applyFill="1" applyBorder="1" applyAlignment="1">
      <alignment horizontal="center" vertical="center"/>
      <protection/>
    </xf>
    <xf numFmtId="2" fontId="17" fillId="41" borderId="33" xfId="61" applyNumberFormat="1" applyFont="1" applyFill="1" applyBorder="1" applyAlignment="1">
      <alignment horizontal="center" vertical="center"/>
      <protection/>
    </xf>
    <xf numFmtId="2" fontId="17" fillId="36" borderId="33" xfId="61" applyNumberFormat="1" applyFont="1" applyFill="1" applyBorder="1" applyAlignment="1">
      <alignment horizontal="center" vertical="center"/>
      <protection/>
    </xf>
    <xf numFmtId="193" fontId="73" fillId="35" borderId="46" xfId="61" applyNumberFormat="1" applyFont="1" applyFill="1" applyBorder="1" applyAlignment="1">
      <alignment horizontal="center" vertical="center"/>
      <protection/>
    </xf>
    <xf numFmtId="193" fontId="74" fillId="35" borderId="33" xfId="61" applyNumberFormat="1" applyFont="1" applyFill="1" applyBorder="1" applyAlignment="1">
      <alignment horizontal="center" vertical="center"/>
      <protection/>
    </xf>
    <xf numFmtId="193" fontId="73" fillId="35" borderId="33" xfId="61" applyNumberFormat="1" applyFont="1" applyFill="1" applyBorder="1" applyAlignment="1">
      <alignment horizontal="center" vertical="center"/>
      <protection/>
    </xf>
    <xf numFmtId="2" fontId="74" fillId="35" borderId="48" xfId="49" applyNumberFormat="1" applyFont="1" applyFill="1" applyBorder="1" applyAlignment="1">
      <alignment horizontal="center" vertical="center"/>
    </xf>
    <xf numFmtId="49" fontId="4" fillId="0" borderId="60" xfId="61" applyNumberFormat="1" applyFont="1" applyFill="1" applyBorder="1" applyAlignment="1">
      <alignment horizontal="center" vertical="center"/>
      <protection/>
    </xf>
    <xf numFmtId="0" fontId="11" fillId="0" borderId="36" xfId="61" applyNumberFormat="1" applyFont="1" applyFill="1" applyBorder="1" applyAlignment="1">
      <alignment horizontal="center" vertical="center"/>
      <protection/>
    </xf>
    <xf numFmtId="0" fontId="0" fillId="0" borderId="68" xfId="0" applyFont="1" applyFill="1" applyBorder="1" applyAlignment="1">
      <alignment/>
    </xf>
    <xf numFmtId="0" fontId="0" fillId="0" borderId="41" xfId="0" applyBorder="1" applyAlignment="1">
      <alignment/>
    </xf>
    <xf numFmtId="2" fontId="16" fillId="0" borderId="69" xfId="61" applyNumberFormat="1" applyFont="1" applyFill="1" applyBorder="1" applyAlignment="1">
      <alignment horizontal="center" vertical="center"/>
      <protection/>
    </xf>
    <xf numFmtId="193" fontId="10" fillId="38" borderId="25" xfId="61" applyNumberFormat="1" applyFont="1" applyFill="1" applyBorder="1" applyAlignment="1">
      <alignment horizontal="center" vertical="center"/>
      <protection/>
    </xf>
    <xf numFmtId="193" fontId="16" fillId="38" borderId="25" xfId="61" applyNumberFormat="1" applyFont="1" applyFill="1" applyBorder="1" applyAlignment="1">
      <alignment horizontal="center" vertical="center"/>
      <protection/>
    </xf>
    <xf numFmtId="2" fontId="16" fillId="38" borderId="25" xfId="61" applyNumberFormat="1" applyFont="1" applyFill="1" applyBorder="1" applyAlignment="1">
      <alignment horizontal="center" vertical="center"/>
      <protection/>
    </xf>
    <xf numFmtId="2" fontId="17" fillId="41" borderId="25" xfId="61" applyNumberFormat="1" applyFont="1" applyFill="1" applyBorder="1" applyAlignment="1">
      <alignment horizontal="center" vertical="center"/>
      <protection/>
    </xf>
    <xf numFmtId="2" fontId="17" fillId="36" borderId="25" xfId="61" applyNumberFormat="1" applyFont="1" applyFill="1" applyBorder="1" applyAlignment="1">
      <alignment horizontal="center" vertical="center"/>
      <protection/>
    </xf>
    <xf numFmtId="193" fontId="73" fillId="35" borderId="60" xfId="61" applyNumberFormat="1" applyFont="1" applyFill="1" applyBorder="1" applyAlignment="1">
      <alignment horizontal="center" vertical="center"/>
      <protection/>
    </xf>
    <xf numFmtId="193" fontId="74" fillId="35" borderId="36" xfId="61" applyNumberFormat="1" applyFont="1" applyFill="1" applyBorder="1" applyAlignment="1">
      <alignment horizontal="center" vertical="center"/>
      <protection/>
    </xf>
    <xf numFmtId="193" fontId="73" fillId="35" borderId="36" xfId="61" applyNumberFormat="1" applyFont="1" applyFill="1" applyBorder="1" applyAlignment="1">
      <alignment horizontal="center" vertical="center"/>
      <protection/>
    </xf>
    <xf numFmtId="2" fontId="74" fillId="35" borderId="37" xfId="49" applyNumberFormat="1" applyFont="1" applyFill="1" applyBorder="1" applyAlignment="1">
      <alignment horizontal="center" vertical="center"/>
    </xf>
    <xf numFmtId="193" fontId="0" fillId="0" borderId="0" xfId="0" applyNumberFormat="1" applyBorder="1" applyAlignment="1">
      <alignment/>
    </xf>
    <xf numFmtId="1" fontId="77" fillId="0" borderId="23" xfId="61" applyNumberFormat="1" applyFont="1" applyFill="1" applyBorder="1" applyAlignment="1">
      <alignment horizontal="center"/>
      <protection/>
    </xf>
    <xf numFmtId="0" fontId="11" fillId="0" borderId="27" xfId="61" applyFont="1" applyFill="1" applyBorder="1" applyAlignment="1">
      <alignment horizontal="center" vertical="center" wrapText="1"/>
      <protection/>
    </xf>
    <xf numFmtId="0" fontId="11" fillId="0" borderId="70" xfId="61" applyFont="1" applyFill="1" applyBorder="1" applyAlignment="1">
      <alignment horizontal="center" vertical="center" wrapText="1"/>
      <protection/>
    </xf>
    <xf numFmtId="1" fontId="79" fillId="0" borderId="23" xfId="61" applyNumberFormat="1" applyFont="1" applyFill="1" applyBorder="1" applyAlignment="1">
      <alignment horizontal="center"/>
      <protection/>
    </xf>
    <xf numFmtId="0" fontId="8" fillId="0" borderId="67" xfId="0" applyFont="1" applyFill="1" applyBorder="1" applyAlignment="1">
      <alignment vertical="center"/>
    </xf>
    <xf numFmtId="0" fontId="4" fillId="0" borderId="48" xfId="56" applyFill="1" applyBorder="1" applyAlignment="1">
      <alignment vertical="center"/>
      <protection/>
    </xf>
    <xf numFmtId="0" fontId="8" fillId="0" borderId="71" xfId="0" applyFont="1" applyFill="1" applyBorder="1" applyAlignment="1">
      <alignment vertical="center"/>
    </xf>
    <xf numFmtId="0" fontId="4" fillId="0" borderId="12" xfId="56" applyFill="1" applyBorder="1" applyAlignment="1">
      <alignment vertical="center"/>
      <protection/>
    </xf>
    <xf numFmtId="0" fontId="4" fillId="0" borderId="26" xfId="56" applyFill="1" applyBorder="1" applyAlignment="1">
      <alignment vertical="center"/>
      <protection/>
    </xf>
    <xf numFmtId="0" fontId="4" fillId="0" borderId="42" xfId="56" applyFill="1" applyBorder="1" applyAlignment="1">
      <alignment vertical="center"/>
      <protection/>
    </xf>
    <xf numFmtId="0" fontId="4" fillId="0" borderId="53" xfId="56" applyFill="1" applyBorder="1" applyAlignment="1">
      <alignment vertical="center"/>
      <protection/>
    </xf>
    <xf numFmtId="49" fontId="4" fillId="0" borderId="52" xfId="61" applyNumberFormat="1" applyFont="1" applyFill="1" applyBorder="1" applyAlignment="1">
      <alignment horizontal="center" vertical="center"/>
      <protection/>
    </xf>
    <xf numFmtId="0" fontId="10" fillId="0" borderId="33" xfId="61" applyNumberFormat="1" applyFont="1" applyFill="1" applyBorder="1" applyAlignment="1">
      <alignment horizontal="center" vertical="center"/>
      <protection/>
    </xf>
    <xf numFmtId="0" fontId="0" fillId="0" borderId="48" xfId="0" applyBorder="1" applyAlignment="1">
      <alignment/>
    </xf>
    <xf numFmtId="0" fontId="10" fillId="0" borderId="23" xfId="61" applyNumberFormat="1" applyFont="1" applyFill="1" applyBorder="1" applyAlignment="1">
      <alignment horizontal="center" vertical="center"/>
      <protection/>
    </xf>
    <xf numFmtId="0" fontId="0" fillId="0" borderId="26" xfId="0" applyBorder="1" applyAlignment="1">
      <alignment/>
    </xf>
    <xf numFmtId="2" fontId="16" fillId="38" borderId="23" xfId="61" applyNumberFormat="1" applyFont="1" applyFill="1" applyBorder="1" applyAlignment="1">
      <alignment horizontal="center" vertical="center"/>
      <protection/>
    </xf>
    <xf numFmtId="0" fontId="0" fillId="0" borderId="12" xfId="0" applyBorder="1" applyAlignment="1">
      <alignment/>
    </xf>
    <xf numFmtId="21" fontId="16" fillId="0" borderId="16" xfId="61" applyNumberFormat="1" applyFont="1" applyFill="1" applyBorder="1" applyAlignment="1">
      <alignment horizontal="center" vertical="center"/>
      <protection/>
    </xf>
    <xf numFmtId="193" fontId="73" fillId="35" borderId="11" xfId="61" applyNumberFormat="1" applyFont="1" applyFill="1" applyBorder="1" applyAlignment="1">
      <alignment horizontal="center" vertical="center"/>
      <protection/>
    </xf>
    <xf numFmtId="193" fontId="73" fillId="35" borderId="10" xfId="61" applyNumberFormat="1" applyFont="1" applyFill="1" applyBorder="1" applyAlignment="1">
      <alignment horizontal="center" vertical="center"/>
      <protection/>
    </xf>
    <xf numFmtId="2" fontId="74" fillId="35" borderId="12" xfId="49" applyNumberFormat="1" applyFont="1" applyFill="1" applyBorder="1" applyAlignment="1">
      <alignment horizontal="center" vertical="center"/>
    </xf>
    <xf numFmtId="49" fontId="18" fillId="0" borderId="36" xfId="61" applyNumberFormat="1" applyFont="1" applyFill="1" applyBorder="1" applyAlignment="1">
      <alignment horizontal="center" vertical="center"/>
      <protection/>
    </xf>
    <xf numFmtId="1" fontId="70" fillId="0" borderId="36" xfId="61" applyNumberFormat="1" applyFont="1" applyFill="1" applyBorder="1" applyAlignment="1">
      <alignment horizontal="center" vertical="center"/>
      <protection/>
    </xf>
    <xf numFmtId="0" fontId="44" fillId="0" borderId="37" xfId="61" applyNumberFormat="1" applyFont="1" applyFill="1" applyBorder="1" applyAlignment="1">
      <alignment horizontal="center" vertical="center"/>
      <protection/>
    </xf>
    <xf numFmtId="0" fontId="0" fillId="0" borderId="37" xfId="0" applyBorder="1" applyAlignment="1">
      <alignment/>
    </xf>
    <xf numFmtId="2" fontId="16" fillId="38" borderId="36" xfId="61" applyNumberFormat="1" applyFont="1" applyFill="1" applyBorder="1" applyAlignment="1">
      <alignment horizontal="center" vertical="center"/>
      <protection/>
    </xf>
    <xf numFmtId="209" fontId="0" fillId="0" borderId="62" xfId="63" applyNumberFormat="1" applyFont="1" applyBorder="1" applyAlignment="1">
      <alignment/>
    </xf>
    <xf numFmtId="0" fontId="0" fillId="0" borderId="71" xfId="0" applyFont="1" applyFill="1" applyBorder="1" applyAlignment="1">
      <alignment vertical="center"/>
    </xf>
    <xf numFmtId="1" fontId="10" fillId="0" borderId="23" xfId="61" applyNumberFormat="1" applyFont="1" applyFill="1" applyBorder="1" applyAlignment="1">
      <alignment horizontal="center" vertical="center"/>
      <protection/>
    </xf>
    <xf numFmtId="0" fontId="21" fillId="0" borderId="33" xfId="61" applyNumberFormat="1" applyFont="1" applyFill="1" applyBorder="1" applyAlignment="1">
      <alignment horizontal="center"/>
      <protection/>
    </xf>
    <xf numFmtId="0" fontId="21" fillId="0" borderId="23" xfId="61" applyNumberFormat="1" applyFont="1" applyFill="1" applyBorder="1" applyAlignment="1">
      <alignment horizontal="center"/>
      <protection/>
    </xf>
    <xf numFmtId="1" fontId="75" fillId="0" borderId="23" xfId="61" applyNumberFormat="1" applyFont="1" applyFill="1" applyBorder="1" applyAlignment="1">
      <alignment horizontal="center" vertical="center"/>
      <protection/>
    </xf>
    <xf numFmtId="0" fontId="4" fillId="0" borderId="10" xfId="61" applyNumberFormat="1" applyFont="1" applyFill="1" applyBorder="1" applyAlignment="1">
      <alignment horizontal="center" vertical="center"/>
      <protection/>
    </xf>
    <xf numFmtId="0" fontId="63" fillId="0" borderId="67" xfId="56" applyFont="1" applyFill="1" applyBorder="1" applyAlignment="1">
      <alignment vertical="center"/>
      <protection/>
    </xf>
    <xf numFmtId="0" fontId="0" fillId="0" borderId="72" xfId="0" applyFont="1" applyFill="1" applyBorder="1" applyAlignment="1">
      <alignment vertical="center"/>
    </xf>
    <xf numFmtId="0" fontId="0" fillId="0" borderId="39" xfId="0" applyFont="1" applyFill="1" applyBorder="1" applyAlignment="1">
      <alignment vertical="center"/>
    </xf>
    <xf numFmtId="3" fontId="0" fillId="0" borderId="72" xfId="0" applyNumberFormat="1" applyBorder="1" applyAlignment="1">
      <alignment/>
    </xf>
    <xf numFmtId="3" fontId="0" fillId="0" borderId="71" xfId="0" applyNumberFormat="1" applyBorder="1" applyAlignment="1">
      <alignment/>
    </xf>
    <xf numFmtId="3" fontId="0" fillId="0" borderId="73" xfId="0" applyNumberFormat="1" applyBorder="1" applyAlignment="1">
      <alignment/>
    </xf>
    <xf numFmtId="0" fontId="63" fillId="0" borderId="73" xfId="0" applyFont="1" applyBorder="1" applyAlignment="1">
      <alignment horizontal="left" vertical="center" wrapText="1"/>
    </xf>
    <xf numFmtId="0" fontId="63" fillId="0" borderId="68" xfId="0" applyFont="1" applyBorder="1" applyAlignment="1">
      <alignment horizontal="left" vertical="center" wrapText="1"/>
    </xf>
    <xf numFmtId="0" fontId="18" fillId="0" borderId="12" xfId="56" applyFont="1" applyFill="1" applyBorder="1" applyAlignment="1">
      <alignment vertical="center"/>
      <protection/>
    </xf>
    <xf numFmtId="10" fontId="0" fillId="0" borderId="0" xfId="63" applyNumberFormat="1" applyFont="1" applyAlignment="1">
      <alignment/>
    </xf>
    <xf numFmtId="43" fontId="0" fillId="0" borderId="0" xfId="49" applyFont="1" applyBorder="1" applyAlignment="1">
      <alignment/>
    </xf>
    <xf numFmtId="0" fontId="11" fillId="0" borderId="74" xfId="61" applyFont="1" applyFill="1" applyBorder="1" applyAlignment="1">
      <alignment horizontal="center" vertical="center" wrapText="1"/>
      <protection/>
    </xf>
    <xf numFmtId="0" fontId="11" fillId="0" borderId="75" xfId="61" applyFont="1" applyFill="1" applyBorder="1" applyAlignment="1">
      <alignment horizontal="center" vertical="center" wrapText="1"/>
      <protection/>
    </xf>
    <xf numFmtId="0" fontId="11" fillId="0" borderId="76" xfId="61" applyFont="1" applyFill="1" applyBorder="1" applyAlignment="1">
      <alignment horizontal="center" vertical="center" wrapText="1"/>
      <protection/>
    </xf>
    <xf numFmtId="0" fontId="10" fillId="34" borderId="57" xfId="61" applyFont="1" applyFill="1" applyBorder="1" applyAlignment="1">
      <alignment horizontal="center" vertical="top" textRotation="180" wrapText="1"/>
      <protection/>
    </xf>
    <xf numFmtId="1" fontId="4" fillId="42" borderId="46" xfId="61" applyNumberFormat="1" applyFont="1" applyFill="1" applyBorder="1" applyAlignment="1">
      <alignment horizontal="center" vertical="center"/>
      <protection/>
    </xf>
    <xf numFmtId="1" fontId="4" fillId="42" borderId="33" xfId="61" applyNumberFormat="1" applyFont="1" applyFill="1" applyBorder="1" applyAlignment="1">
      <alignment horizontal="center" vertical="center"/>
      <protection/>
    </xf>
    <xf numFmtId="0" fontId="11" fillId="42" borderId="33" xfId="61" applyNumberFormat="1" applyFont="1" applyFill="1" applyBorder="1" applyAlignment="1">
      <alignment horizontal="center" vertical="center"/>
      <protection/>
    </xf>
    <xf numFmtId="0" fontId="80" fillId="42" borderId="33" xfId="61" applyFont="1" applyFill="1" applyBorder="1" applyAlignment="1">
      <alignment horizontal="center"/>
      <protection/>
    </xf>
    <xf numFmtId="0" fontId="20" fillId="42" borderId="10" xfId="61" applyNumberFormat="1" applyFont="1" applyFill="1" applyBorder="1" applyAlignment="1">
      <alignment horizontal="center"/>
      <protection/>
    </xf>
    <xf numFmtId="194" fontId="20" fillId="42" borderId="33" xfId="61" applyNumberFormat="1" applyFont="1" applyFill="1" applyBorder="1" applyAlignment="1">
      <alignment horizontal="left"/>
      <protection/>
    </xf>
    <xf numFmtId="0" fontId="0" fillId="42" borderId="33" xfId="0" applyFill="1" applyBorder="1" applyAlignment="1">
      <alignment horizontal="left"/>
    </xf>
    <xf numFmtId="2" fontId="16" fillId="42" borderId="33" xfId="61" applyNumberFormat="1" applyFont="1" applyFill="1" applyBorder="1" applyAlignment="1">
      <alignment horizontal="center" vertical="center"/>
      <protection/>
    </xf>
    <xf numFmtId="21" fontId="16" fillId="42" borderId="23" xfId="61" applyNumberFormat="1" applyFont="1" applyFill="1" applyBorder="1" applyAlignment="1">
      <alignment horizontal="center" vertical="center"/>
      <protection/>
    </xf>
    <xf numFmtId="21" fontId="16" fillId="42" borderId="33" xfId="61" applyNumberFormat="1" applyFont="1" applyFill="1" applyBorder="1" applyAlignment="1">
      <alignment horizontal="center" vertical="center"/>
      <protection/>
    </xf>
    <xf numFmtId="193" fontId="10" fillId="9" borderId="33" xfId="61" applyNumberFormat="1" applyFont="1" applyFill="1" applyBorder="1" applyAlignment="1">
      <alignment horizontal="center" vertical="center"/>
      <protection/>
    </xf>
    <xf numFmtId="193" fontId="16" fillId="9" borderId="33" xfId="61" applyNumberFormat="1" applyFont="1" applyFill="1" applyBorder="1" applyAlignment="1">
      <alignment horizontal="center" vertical="center"/>
      <protection/>
    </xf>
    <xf numFmtId="2" fontId="16" fillId="9" borderId="33" xfId="61" applyNumberFormat="1" applyFont="1" applyFill="1" applyBorder="1" applyAlignment="1">
      <alignment horizontal="center" vertical="center"/>
      <protection/>
    </xf>
    <xf numFmtId="193" fontId="10" fillId="19" borderId="33" xfId="61" applyNumberFormat="1" applyFont="1" applyFill="1" applyBorder="1" applyAlignment="1">
      <alignment horizontal="center" vertical="center"/>
      <protection/>
    </xf>
    <xf numFmtId="193" fontId="16" fillId="19" borderId="33" xfId="61" applyNumberFormat="1" applyFont="1" applyFill="1" applyBorder="1" applyAlignment="1">
      <alignment horizontal="center" vertical="center"/>
      <protection/>
    </xf>
    <xf numFmtId="2" fontId="17" fillId="19" borderId="33" xfId="61" applyNumberFormat="1" applyFont="1" applyFill="1" applyBorder="1" applyAlignment="1">
      <alignment horizontal="center" vertical="center"/>
      <protection/>
    </xf>
    <xf numFmtId="193" fontId="10" fillId="14" borderId="33" xfId="61" applyNumberFormat="1" applyFont="1" applyFill="1" applyBorder="1" applyAlignment="1">
      <alignment horizontal="center" vertical="center"/>
      <protection/>
    </xf>
    <xf numFmtId="193" fontId="16" fillId="43" borderId="33" xfId="61" applyNumberFormat="1" applyFont="1" applyFill="1" applyBorder="1" applyAlignment="1">
      <alignment horizontal="center" vertical="center"/>
      <protection/>
    </xf>
    <xf numFmtId="2" fontId="17" fillId="43" borderId="33" xfId="49" applyNumberFormat="1" applyFont="1" applyFill="1" applyBorder="1" applyAlignment="1">
      <alignment horizontal="center" vertical="center"/>
    </xf>
    <xf numFmtId="193" fontId="10" fillId="33" borderId="33" xfId="61" applyNumberFormat="1" applyFont="1" applyFill="1" applyBorder="1" applyAlignment="1">
      <alignment horizontal="center" vertical="center"/>
      <protection/>
    </xf>
    <xf numFmtId="193" fontId="16" fillId="33" borderId="33" xfId="61" applyNumberFormat="1" applyFont="1" applyFill="1" applyBorder="1" applyAlignment="1">
      <alignment horizontal="center" vertical="center"/>
      <protection/>
    </xf>
    <xf numFmtId="2" fontId="17" fillId="33" borderId="33" xfId="61" applyNumberFormat="1" applyFont="1" applyFill="1" applyBorder="1" applyAlignment="1">
      <alignment horizontal="center" vertical="center"/>
      <protection/>
    </xf>
    <xf numFmtId="193" fontId="10" fillId="34" borderId="33" xfId="61" applyNumberFormat="1" applyFont="1" applyFill="1" applyBorder="1" applyAlignment="1">
      <alignment horizontal="center" vertical="center"/>
      <protection/>
    </xf>
    <xf numFmtId="193" fontId="16" fillId="34" borderId="33" xfId="61" applyNumberFormat="1" applyFont="1" applyFill="1" applyBorder="1" applyAlignment="1">
      <alignment horizontal="center" vertical="center"/>
      <protection/>
    </xf>
    <xf numFmtId="2" fontId="16" fillId="34" borderId="48" xfId="61" applyNumberFormat="1" applyFont="1" applyFill="1" applyBorder="1" applyAlignment="1">
      <alignment horizontal="center" vertical="center"/>
      <protection/>
    </xf>
    <xf numFmtId="0" fontId="0" fillId="0" borderId="77" xfId="0" applyBorder="1" applyAlignment="1">
      <alignment/>
    </xf>
    <xf numFmtId="1" fontId="4" fillId="42" borderId="11" xfId="61" applyNumberFormat="1" applyFont="1" applyFill="1" applyBorder="1" applyAlignment="1">
      <alignment horizontal="center" vertical="center"/>
      <protection/>
    </xf>
    <xf numFmtId="1" fontId="4" fillId="42" borderId="10" xfId="61" applyNumberFormat="1" applyFont="1" applyFill="1" applyBorder="1" applyAlignment="1">
      <alignment horizontal="center" vertical="center"/>
      <protection/>
    </xf>
    <xf numFmtId="0" fontId="11" fillId="42" borderId="10" xfId="61" applyNumberFormat="1" applyFont="1" applyFill="1" applyBorder="1" applyAlignment="1">
      <alignment horizontal="center" vertical="center"/>
      <protection/>
    </xf>
    <xf numFmtId="0" fontId="80" fillId="42" borderId="10" xfId="61" applyFont="1" applyFill="1" applyBorder="1" applyAlignment="1">
      <alignment horizontal="center"/>
      <protection/>
    </xf>
    <xf numFmtId="194" fontId="20" fillId="42" borderId="10" xfId="61" applyNumberFormat="1" applyFont="1" applyFill="1" applyBorder="1" applyAlignment="1">
      <alignment horizontal="left"/>
      <protection/>
    </xf>
    <xf numFmtId="0" fontId="0" fillId="42" borderId="10" xfId="0" applyFill="1" applyBorder="1" applyAlignment="1">
      <alignment horizontal="left"/>
    </xf>
    <xf numFmtId="2" fontId="16" fillId="42" borderId="10" xfId="61" applyNumberFormat="1" applyFont="1" applyFill="1" applyBorder="1" applyAlignment="1">
      <alignment horizontal="center" vertical="center"/>
      <protection/>
    </xf>
    <xf numFmtId="21" fontId="16" fillId="42" borderId="10" xfId="61" applyNumberFormat="1" applyFont="1" applyFill="1" applyBorder="1" applyAlignment="1">
      <alignment horizontal="center" vertical="center"/>
      <protection/>
    </xf>
    <xf numFmtId="193" fontId="10" fillId="9" borderId="10" xfId="61" applyNumberFormat="1" applyFont="1" applyFill="1" applyBorder="1" applyAlignment="1">
      <alignment horizontal="center" vertical="center"/>
      <protection/>
    </xf>
    <xf numFmtId="193" fontId="16" fillId="9" borderId="10" xfId="61" applyNumberFormat="1" applyFont="1" applyFill="1" applyBorder="1" applyAlignment="1">
      <alignment horizontal="center" vertical="center"/>
      <protection/>
    </xf>
    <xf numFmtId="2" fontId="16" fillId="9" borderId="10" xfId="61" applyNumberFormat="1" applyFont="1" applyFill="1" applyBorder="1" applyAlignment="1">
      <alignment horizontal="center" vertical="center"/>
      <protection/>
    </xf>
    <xf numFmtId="193" fontId="10" fillId="19" borderId="10" xfId="61" applyNumberFormat="1" applyFont="1" applyFill="1" applyBorder="1" applyAlignment="1">
      <alignment horizontal="center" vertical="center"/>
      <protection/>
    </xf>
    <xf numFmtId="193" fontId="16" fillId="19" borderId="10" xfId="61" applyNumberFormat="1" applyFont="1" applyFill="1" applyBorder="1" applyAlignment="1">
      <alignment horizontal="center" vertical="center"/>
      <protection/>
    </xf>
    <xf numFmtId="2" fontId="17" fillId="19" borderId="10" xfId="61" applyNumberFormat="1" applyFont="1" applyFill="1" applyBorder="1" applyAlignment="1">
      <alignment horizontal="center" vertical="center"/>
      <protection/>
    </xf>
    <xf numFmtId="193" fontId="10" fillId="14" borderId="10" xfId="61" applyNumberFormat="1" applyFont="1" applyFill="1" applyBorder="1" applyAlignment="1">
      <alignment horizontal="center" vertical="center"/>
      <protection/>
    </xf>
    <xf numFmtId="193" fontId="16" fillId="43" borderId="10" xfId="61" applyNumberFormat="1" applyFont="1" applyFill="1" applyBorder="1" applyAlignment="1">
      <alignment horizontal="center" vertical="center"/>
      <protection/>
    </xf>
    <xf numFmtId="2" fontId="17" fillId="43" borderId="10" xfId="49" applyNumberFormat="1" applyFont="1" applyFill="1" applyBorder="1" applyAlignment="1">
      <alignment horizontal="center" vertical="center"/>
    </xf>
    <xf numFmtId="193" fontId="10" fillId="33" borderId="10" xfId="61" applyNumberFormat="1" applyFont="1" applyFill="1" applyBorder="1" applyAlignment="1">
      <alignment horizontal="center" vertical="center"/>
      <protection/>
    </xf>
    <xf numFmtId="193" fontId="16" fillId="33" borderId="10" xfId="61" applyNumberFormat="1" applyFont="1" applyFill="1" applyBorder="1" applyAlignment="1">
      <alignment horizontal="center" vertical="center"/>
      <protection/>
    </xf>
    <xf numFmtId="2" fontId="17" fillId="33" borderId="10" xfId="61" applyNumberFormat="1" applyFont="1" applyFill="1" applyBorder="1" applyAlignment="1">
      <alignment horizontal="center" vertical="center"/>
      <protection/>
    </xf>
    <xf numFmtId="193" fontId="10" fillId="34" borderId="10" xfId="61" applyNumberFormat="1" applyFont="1" applyFill="1" applyBorder="1" applyAlignment="1">
      <alignment horizontal="center" vertical="center"/>
      <protection/>
    </xf>
    <xf numFmtId="193" fontId="16" fillId="34" borderId="10" xfId="61" applyNumberFormat="1" applyFont="1" applyFill="1" applyBorder="1" applyAlignment="1">
      <alignment horizontal="center" vertical="center"/>
      <protection/>
    </xf>
    <xf numFmtId="2" fontId="16" fillId="34" borderId="12" xfId="61" applyNumberFormat="1" applyFont="1" applyFill="1" applyBorder="1" applyAlignment="1">
      <alignment horizontal="center" vertical="center"/>
      <protection/>
    </xf>
    <xf numFmtId="1" fontId="4" fillId="42" borderId="39" xfId="61" applyNumberFormat="1" applyFont="1" applyFill="1" applyBorder="1" applyAlignment="1">
      <alignment horizontal="center" vertical="center"/>
      <protection/>
    </xf>
    <xf numFmtId="1" fontId="4" fillId="42" borderId="25" xfId="61" applyNumberFormat="1" applyFont="1" applyFill="1" applyBorder="1" applyAlignment="1">
      <alignment horizontal="center" vertical="center"/>
      <protection/>
    </xf>
    <xf numFmtId="0" fontId="11" fillId="42" borderId="25" xfId="61" applyNumberFormat="1" applyFont="1" applyFill="1" applyBorder="1" applyAlignment="1">
      <alignment horizontal="center" vertical="center"/>
      <protection/>
    </xf>
    <xf numFmtId="0" fontId="80" fillId="42" borderId="25" xfId="61" applyFont="1" applyFill="1" applyBorder="1" applyAlignment="1">
      <alignment horizontal="center"/>
      <protection/>
    </xf>
    <xf numFmtId="0" fontId="20" fillId="42" borderId="25" xfId="61" applyNumberFormat="1" applyFont="1" applyFill="1" applyBorder="1" applyAlignment="1">
      <alignment horizontal="center"/>
      <protection/>
    </xf>
    <xf numFmtId="194" fontId="20" fillId="42" borderId="25" xfId="61" applyNumberFormat="1" applyFont="1" applyFill="1" applyBorder="1" applyAlignment="1">
      <alignment horizontal="left"/>
      <protection/>
    </xf>
    <xf numFmtId="0" fontId="0" fillId="42" borderId="25" xfId="0" applyFill="1" applyBorder="1" applyAlignment="1">
      <alignment horizontal="left"/>
    </xf>
    <xf numFmtId="2" fontId="16" fillId="42" borderId="25" xfId="61" applyNumberFormat="1" applyFont="1" applyFill="1" applyBorder="1" applyAlignment="1">
      <alignment horizontal="center" vertical="center"/>
      <protection/>
    </xf>
    <xf numFmtId="21" fontId="16" fillId="42" borderId="25" xfId="61" applyNumberFormat="1" applyFont="1" applyFill="1" applyBorder="1" applyAlignment="1">
      <alignment horizontal="center" vertical="center"/>
      <protection/>
    </xf>
    <xf numFmtId="193" fontId="10" fillId="9" borderId="25" xfId="61" applyNumberFormat="1" applyFont="1" applyFill="1" applyBorder="1" applyAlignment="1">
      <alignment horizontal="center" vertical="center"/>
      <protection/>
    </xf>
    <xf numFmtId="193" fontId="16" fillId="9" borderId="25" xfId="61" applyNumberFormat="1" applyFont="1" applyFill="1" applyBorder="1" applyAlignment="1">
      <alignment horizontal="center" vertical="center"/>
      <protection/>
    </xf>
    <xf numFmtId="2" fontId="16" fillId="9" borderId="25" xfId="61" applyNumberFormat="1" applyFont="1" applyFill="1" applyBorder="1" applyAlignment="1">
      <alignment horizontal="center" vertical="center"/>
      <protection/>
    </xf>
    <xf numFmtId="193" fontId="10" fillId="19" borderId="25" xfId="61" applyNumberFormat="1" applyFont="1" applyFill="1" applyBorder="1" applyAlignment="1">
      <alignment horizontal="center" vertical="center"/>
      <protection/>
    </xf>
    <xf numFmtId="193" fontId="16" fillId="19" borderId="25" xfId="61" applyNumberFormat="1" applyFont="1" applyFill="1" applyBorder="1" applyAlignment="1">
      <alignment horizontal="center" vertical="center"/>
      <protection/>
    </xf>
    <xf numFmtId="2" fontId="17" fillId="19" borderId="25" xfId="61" applyNumberFormat="1" applyFont="1" applyFill="1" applyBorder="1" applyAlignment="1">
      <alignment horizontal="center" vertical="center"/>
      <protection/>
    </xf>
    <xf numFmtId="193" fontId="10" fillId="14" borderId="25" xfId="61" applyNumberFormat="1" applyFont="1" applyFill="1" applyBorder="1" applyAlignment="1">
      <alignment horizontal="center" vertical="center"/>
      <protection/>
    </xf>
    <xf numFmtId="193" fontId="16" fillId="43" borderId="25" xfId="61" applyNumberFormat="1" applyFont="1" applyFill="1" applyBorder="1" applyAlignment="1">
      <alignment horizontal="center" vertical="center"/>
      <protection/>
    </xf>
    <xf numFmtId="2" fontId="17" fillId="43" borderId="25" xfId="49" applyNumberFormat="1" applyFont="1" applyFill="1" applyBorder="1" applyAlignment="1">
      <alignment horizontal="center" vertical="center"/>
    </xf>
    <xf numFmtId="193" fontId="10" fillId="33" borderId="25" xfId="61" applyNumberFormat="1" applyFont="1" applyFill="1" applyBorder="1" applyAlignment="1">
      <alignment horizontal="center" vertical="center"/>
      <protection/>
    </xf>
    <xf numFmtId="193" fontId="16" fillId="33" borderId="25" xfId="61" applyNumberFormat="1" applyFont="1" applyFill="1" applyBorder="1" applyAlignment="1">
      <alignment horizontal="center" vertical="center"/>
      <protection/>
    </xf>
    <xf numFmtId="2" fontId="17" fillId="33" borderId="25" xfId="61" applyNumberFormat="1" applyFont="1" applyFill="1" applyBorder="1" applyAlignment="1">
      <alignment horizontal="center" vertical="center"/>
      <protection/>
    </xf>
    <xf numFmtId="193" fontId="10" fillId="34" borderId="25" xfId="61" applyNumberFormat="1" applyFont="1" applyFill="1" applyBorder="1" applyAlignment="1">
      <alignment horizontal="center" vertical="center"/>
      <protection/>
    </xf>
    <xf numFmtId="193" fontId="16" fillId="34" borderId="25" xfId="61" applyNumberFormat="1" applyFont="1" applyFill="1" applyBorder="1" applyAlignment="1">
      <alignment horizontal="center" vertical="center"/>
      <protection/>
    </xf>
    <xf numFmtId="2" fontId="16" fillId="34" borderId="42" xfId="61" applyNumberFormat="1" applyFont="1" applyFill="1" applyBorder="1" applyAlignment="1">
      <alignment horizontal="center" vertical="center"/>
      <protection/>
    </xf>
    <xf numFmtId="1" fontId="4" fillId="0" borderId="22" xfId="61" applyNumberFormat="1" applyFont="1" applyFill="1" applyBorder="1" applyAlignment="1">
      <alignment horizontal="center" vertical="center"/>
      <protection/>
    </xf>
    <xf numFmtId="1" fontId="4" fillId="0" borderId="23" xfId="61" applyNumberFormat="1" applyFont="1" applyFill="1" applyBorder="1" applyAlignment="1">
      <alignment horizontal="center" vertical="center"/>
      <protection/>
    </xf>
    <xf numFmtId="0" fontId="80" fillId="0" borderId="23" xfId="61" applyFont="1" applyFill="1" applyBorder="1" applyAlignment="1">
      <alignment horizontal="center"/>
      <protection/>
    </xf>
    <xf numFmtId="194" fontId="20" fillId="0" borderId="23" xfId="61" applyNumberFormat="1" applyFont="1" applyFill="1" applyBorder="1" applyAlignment="1">
      <alignment horizontal="left"/>
      <protection/>
    </xf>
    <xf numFmtId="193" fontId="10" fillId="19" borderId="23" xfId="61" applyNumberFormat="1" applyFont="1" applyFill="1" applyBorder="1" applyAlignment="1">
      <alignment horizontal="center" vertical="center"/>
      <protection/>
    </xf>
    <xf numFmtId="193" fontId="16" fillId="19" borderId="23" xfId="61" applyNumberFormat="1" applyFont="1" applyFill="1" applyBorder="1" applyAlignment="1">
      <alignment horizontal="center" vertical="center"/>
      <protection/>
    </xf>
    <xf numFmtId="2" fontId="16" fillId="19" borderId="23" xfId="61" applyNumberFormat="1" applyFont="1" applyFill="1" applyBorder="1" applyAlignment="1">
      <alignment horizontal="center" vertical="center"/>
      <protection/>
    </xf>
    <xf numFmtId="193" fontId="10" fillId="43" borderId="23" xfId="61" applyNumberFormat="1" applyFont="1" applyFill="1" applyBorder="1" applyAlignment="1">
      <alignment horizontal="center" vertical="center"/>
      <protection/>
    </xf>
    <xf numFmtId="193" fontId="16" fillId="43" borderId="23" xfId="61" applyNumberFormat="1" applyFont="1" applyFill="1" applyBorder="1" applyAlignment="1">
      <alignment horizontal="center" vertical="center"/>
      <protection/>
    </xf>
    <xf numFmtId="2" fontId="17" fillId="43" borderId="23" xfId="61" applyNumberFormat="1" applyFont="1" applyFill="1" applyBorder="1" applyAlignment="1">
      <alignment horizontal="center" vertical="center"/>
      <protection/>
    </xf>
    <xf numFmtId="2" fontId="17" fillId="33" borderId="26" xfId="49" applyNumberFormat="1" applyFont="1" applyFill="1" applyBorder="1" applyAlignment="1">
      <alignment horizontal="center" vertical="center"/>
    </xf>
    <xf numFmtId="193" fontId="16" fillId="0" borderId="0" xfId="61" applyNumberFormat="1" applyFont="1" applyFill="1" applyBorder="1" applyAlignment="1">
      <alignment horizontal="center" vertical="center"/>
      <protection/>
    </xf>
    <xf numFmtId="193" fontId="72" fillId="0" borderId="0" xfId="61" applyNumberFormat="1" applyFont="1" applyFill="1" applyBorder="1" applyAlignment="1">
      <alignment horizontal="center" vertical="center"/>
      <protection/>
    </xf>
    <xf numFmtId="2" fontId="17" fillId="0" borderId="0" xfId="61" applyNumberFormat="1" applyFont="1" applyFill="1" applyBorder="1" applyAlignment="1">
      <alignment horizontal="center" vertical="center"/>
      <protection/>
    </xf>
    <xf numFmtId="0" fontId="0" fillId="0" borderId="58" xfId="0" applyBorder="1" applyAlignment="1">
      <alignment/>
    </xf>
    <xf numFmtId="0" fontId="0" fillId="0" borderId="33" xfId="0" applyBorder="1" applyAlignment="1">
      <alignment/>
    </xf>
    <xf numFmtId="1" fontId="4" fillId="0" borderId="11" xfId="61" applyNumberFormat="1" applyFont="1" applyFill="1" applyBorder="1" applyAlignment="1">
      <alignment horizontal="center" vertical="center"/>
      <protection/>
    </xf>
    <xf numFmtId="1" fontId="4" fillId="0" borderId="10" xfId="61" applyNumberFormat="1" applyFont="1" applyFill="1" applyBorder="1" applyAlignment="1">
      <alignment horizontal="center" vertical="center"/>
      <protection/>
    </xf>
    <xf numFmtId="0" fontId="20" fillId="0" borderId="10" xfId="61" applyNumberFormat="1" applyFont="1" applyFill="1" applyBorder="1" applyAlignment="1">
      <alignment horizontal="center"/>
      <protection/>
    </xf>
    <xf numFmtId="0" fontId="80" fillId="0" borderId="10" xfId="61" applyFont="1" applyFill="1" applyBorder="1" applyAlignment="1">
      <alignment horizontal="center"/>
      <protection/>
    </xf>
    <xf numFmtId="194" fontId="20" fillId="0" borderId="10" xfId="61" applyNumberFormat="1" applyFont="1" applyFill="1" applyBorder="1" applyAlignment="1">
      <alignment horizontal="left"/>
      <protection/>
    </xf>
    <xf numFmtId="0" fontId="0" fillId="0" borderId="10" xfId="0" applyBorder="1" applyAlignment="1">
      <alignment horizontal="left"/>
    </xf>
    <xf numFmtId="2" fontId="16" fillId="19" borderId="10" xfId="61" applyNumberFormat="1" applyFont="1" applyFill="1" applyBorder="1" applyAlignment="1">
      <alignment horizontal="center" vertical="center"/>
      <protection/>
    </xf>
    <xf numFmtId="193" fontId="10" fillId="43" borderId="10" xfId="61" applyNumberFormat="1" applyFont="1" applyFill="1" applyBorder="1" applyAlignment="1">
      <alignment horizontal="center" vertical="center"/>
      <protection/>
    </xf>
    <xf numFmtId="2" fontId="17" fillId="43" borderId="10" xfId="61" applyNumberFormat="1" applyFont="1" applyFill="1" applyBorder="1" applyAlignment="1">
      <alignment horizontal="center" vertical="center"/>
      <protection/>
    </xf>
    <xf numFmtId="2" fontId="17" fillId="33" borderId="12" xfId="49" applyNumberFormat="1" applyFont="1" applyFill="1" applyBorder="1" applyAlignment="1">
      <alignment horizontal="center" vertical="center"/>
    </xf>
    <xf numFmtId="1" fontId="4" fillId="0" borderId="22" xfId="0" applyNumberFormat="1" applyFont="1" applyBorder="1" applyAlignment="1">
      <alignment horizontal="center" vertical="center"/>
    </xf>
    <xf numFmtId="1" fontId="4" fillId="0" borderId="23" xfId="0" applyNumberFormat="1" applyFont="1" applyBorder="1" applyAlignment="1">
      <alignment horizontal="center" vertical="center"/>
    </xf>
    <xf numFmtId="0" fontId="20" fillId="0" borderId="23" xfId="0" applyFont="1" applyBorder="1" applyAlignment="1">
      <alignment horizontal="center"/>
    </xf>
    <xf numFmtId="0" fontId="80" fillId="0" borderId="23" xfId="0" applyFont="1" applyBorder="1" applyAlignment="1">
      <alignment horizontal="center"/>
    </xf>
    <xf numFmtId="194" fontId="20" fillId="0" borderId="23" xfId="0" applyNumberFormat="1" applyFont="1" applyBorder="1" applyAlignment="1">
      <alignment horizontal="left"/>
    </xf>
    <xf numFmtId="0" fontId="81" fillId="0" borderId="23" xfId="0" applyFont="1" applyBorder="1" applyAlignment="1">
      <alignment horizontal="left"/>
    </xf>
    <xf numFmtId="2" fontId="16" fillId="0" borderId="23" xfId="0" applyNumberFormat="1" applyFont="1" applyBorder="1" applyAlignment="1">
      <alignment horizontal="center" vertical="center"/>
    </xf>
    <xf numFmtId="21" fontId="16" fillId="0" borderId="23" xfId="0" applyNumberFormat="1" applyFont="1" applyBorder="1" applyAlignment="1">
      <alignment horizontal="center" vertical="center"/>
    </xf>
    <xf numFmtId="193" fontId="10" fillId="44" borderId="23" xfId="0" applyNumberFormat="1" applyFont="1" applyFill="1" applyBorder="1" applyAlignment="1">
      <alignment horizontal="center" vertical="center"/>
    </xf>
    <xf numFmtId="193" fontId="16" fillId="44" borderId="23" xfId="0" applyNumberFormat="1" applyFont="1" applyFill="1" applyBorder="1" applyAlignment="1">
      <alignment horizontal="center" vertical="center"/>
    </xf>
    <xf numFmtId="2" fontId="16" fillId="44" borderId="23" xfId="0" applyNumberFormat="1" applyFont="1" applyFill="1" applyBorder="1" applyAlignment="1">
      <alignment horizontal="center" vertical="center"/>
    </xf>
    <xf numFmtId="193" fontId="10" fillId="45" borderId="23" xfId="0" applyNumberFormat="1" applyFont="1" applyFill="1" applyBorder="1" applyAlignment="1">
      <alignment horizontal="center" vertical="center"/>
    </xf>
    <xf numFmtId="193" fontId="16" fillId="45" borderId="23" xfId="0" applyNumberFormat="1" applyFont="1" applyFill="1" applyBorder="1" applyAlignment="1">
      <alignment horizontal="center" vertical="center"/>
    </xf>
    <xf numFmtId="193" fontId="10" fillId="46" borderId="23" xfId="0" applyNumberFormat="1" applyFont="1" applyFill="1" applyBorder="1" applyAlignment="1">
      <alignment horizontal="center" vertical="center"/>
    </xf>
    <xf numFmtId="193" fontId="16" fillId="46" borderId="23" xfId="0" applyNumberFormat="1" applyFont="1" applyFill="1" applyBorder="1" applyAlignment="1">
      <alignment horizontal="center" vertical="center"/>
    </xf>
    <xf numFmtId="2" fontId="82" fillId="46" borderId="26" xfId="0" applyNumberFormat="1" applyFont="1" applyFill="1" applyBorder="1" applyAlignment="1">
      <alignment horizontal="center" vertical="center"/>
    </xf>
    <xf numFmtId="193" fontId="10" fillId="0" borderId="31" xfId="61" applyNumberFormat="1" applyFont="1" applyFill="1" applyBorder="1" applyAlignment="1">
      <alignment horizontal="center" vertical="center"/>
      <protection/>
    </xf>
    <xf numFmtId="193" fontId="16" fillId="0" borderId="31" xfId="61" applyNumberFormat="1" applyFont="1" applyFill="1" applyBorder="1" applyAlignment="1">
      <alignment horizontal="center" vertical="center"/>
      <protection/>
    </xf>
    <xf numFmtId="2" fontId="17" fillId="0" borderId="31" xfId="61" applyNumberFormat="1" applyFont="1" applyFill="1" applyBorder="1" applyAlignment="1">
      <alignment horizontal="center" vertical="center"/>
      <protection/>
    </xf>
    <xf numFmtId="194" fontId="13" fillId="0" borderId="31" xfId="61" applyNumberFormat="1" applyFont="1" applyFill="1" applyBorder="1" applyAlignment="1">
      <alignment horizontal="center" vertical="center"/>
      <protection/>
    </xf>
    <xf numFmtId="0" fontId="0" fillId="0" borderId="31" xfId="0" applyFill="1" applyBorder="1" applyAlignment="1">
      <alignment/>
    </xf>
    <xf numFmtId="0" fontId="0" fillId="0" borderId="23" xfId="0" applyBorder="1" applyAlignment="1">
      <alignment horizontal="left"/>
    </xf>
    <xf numFmtId="0" fontId="0" fillId="0" borderId="29" xfId="0" applyBorder="1" applyAlignment="1">
      <alignment/>
    </xf>
    <xf numFmtId="0" fontId="0" fillId="0" borderId="23" xfId="0" applyBorder="1" applyAlignment="1">
      <alignment/>
    </xf>
    <xf numFmtId="1" fontId="4" fillId="0" borderId="39" xfId="0" applyNumberFormat="1" applyFont="1" applyBorder="1" applyAlignment="1">
      <alignment horizontal="center" vertical="center"/>
    </xf>
    <xf numFmtId="1" fontId="4" fillId="0" borderId="25" xfId="0" applyNumberFormat="1" applyFont="1" applyBorder="1" applyAlignment="1">
      <alignment horizontal="center" vertical="center"/>
    </xf>
    <xf numFmtId="0" fontId="20" fillId="0" borderId="25" xfId="0" applyFont="1" applyBorder="1" applyAlignment="1">
      <alignment horizontal="center"/>
    </xf>
    <xf numFmtId="0" fontId="80" fillId="0" borderId="25" xfId="0" applyFont="1" applyBorder="1" applyAlignment="1">
      <alignment horizontal="center"/>
    </xf>
    <xf numFmtId="194" fontId="20" fillId="0" borderId="25" xfId="0" applyNumberFormat="1" applyFont="1" applyBorder="1" applyAlignment="1">
      <alignment horizontal="left"/>
    </xf>
    <xf numFmtId="0" fontId="81" fillId="0" borderId="25" xfId="0" applyFont="1" applyBorder="1" applyAlignment="1">
      <alignment horizontal="left"/>
    </xf>
    <xf numFmtId="2" fontId="16" fillId="0" borderId="25" xfId="0" applyNumberFormat="1" applyFont="1" applyBorder="1" applyAlignment="1">
      <alignment horizontal="center" vertical="center"/>
    </xf>
    <xf numFmtId="21" fontId="16" fillId="0" borderId="25" xfId="0" applyNumberFormat="1" applyFont="1" applyBorder="1" applyAlignment="1">
      <alignment horizontal="center" vertical="center"/>
    </xf>
    <xf numFmtId="193" fontId="10" fillId="44" borderId="25" xfId="0" applyNumberFormat="1" applyFont="1" applyFill="1" applyBorder="1" applyAlignment="1">
      <alignment horizontal="center" vertical="center"/>
    </xf>
    <xf numFmtId="193" fontId="16" fillId="44" borderId="25" xfId="0" applyNumberFormat="1" applyFont="1" applyFill="1" applyBorder="1" applyAlignment="1">
      <alignment horizontal="center" vertical="center"/>
    </xf>
    <xf numFmtId="193" fontId="10" fillId="45" borderId="25" xfId="0" applyNumberFormat="1" applyFont="1" applyFill="1" applyBorder="1" applyAlignment="1">
      <alignment horizontal="center" vertical="center"/>
    </xf>
    <xf numFmtId="193" fontId="16" fillId="45" borderId="25" xfId="0" applyNumberFormat="1" applyFont="1" applyFill="1" applyBorder="1" applyAlignment="1">
      <alignment horizontal="center" vertical="center"/>
    </xf>
    <xf numFmtId="2" fontId="17" fillId="43" borderId="25" xfId="61" applyNumberFormat="1" applyFont="1" applyFill="1" applyBorder="1" applyAlignment="1">
      <alignment horizontal="center" vertical="center"/>
      <protection/>
    </xf>
    <xf numFmtId="193" fontId="10" fillId="46" borderId="25" xfId="0" applyNumberFormat="1" applyFont="1" applyFill="1" applyBorder="1" applyAlignment="1">
      <alignment horizontal="center" vertical="center"/>
    </xf>
    <xf numFmtId="193" fontId="16" fillId="46" borderId="25" xfId="0" applyNumberFormat="1" applyFont="1" applyFill="1" applyBorder="1" applyAlignment="1">
      <alignment horizontal="center" vertical="center"/>
    </xf>
    <xf numFmtId="2" fontId="82" fillId="46" borderId="42" xfId="0" applyNumberFormat="1" applyFont="1" applyFill="1" applyBorder="1" applyAlignment="1">
      <alignment horizontal="center" vertical="center"/>
    </xf>
    <xf numFmtId="193" fontId="10" fillId="0" borderId="0" xfId="0" applyNumberFormat="1" applyFont="1" applyFill="1" applyBorder="1" applyAlignment="1">
      <alignment horizontal="center" vertical="center"/>
    </xf>
    <xf numFmtId="193" fontId="16" fillId="0" borderId="0" xfId="0" applyNumberFormat="1" applyFont="1" applyFill="1" applyBorder="1" applyAlignment="1">
      <alignment horizontal="center" vertical="center"/>
    </xf>
    <xf numFmtId="2" fontId="82" fillId="0" borderId="0" xfId="0" applyNumberFormat="1" applyFont="1" applyFill="1" applyBorder="1" applyAlignment="1">
      <alignment horizontal="center" vertical="center"/>
    </xf>
    <xf numFmtId="194" fontId="83" fillId="0" borderId="0" xfId="0" applyNumberFormat="1" applyFont="1" applyFill="1" applyBorder="1" applyAlignment="1">
      <alignment horizontal="center" vertical="center"/>
    </xf>
    <xf numFmtId="0" fontId="0" fillId="0" borderId="55" xfId="0" applyBorder="1" applyAlignment="1">
      <alignment/>
    </xf>
    <xf numFmtId="0" fontId="0" fillId="0" borderId="32" xfId="0" applyBorder="1" applyAlignment="1">
      <alignment/>
    </xf>
    <xf numFmtId="49" fontId="4" fillId="42" borderId="22" xfId="61" applyNumberFormat="1" applyFont="1" applyFill="1" applyBorder="1" applyAlignment="1">
      <alignment horizontal="center" vertical="center"/>
      <protection/>
    </xf>
    <xf numFmtId="49" fontId="4" fillId="42" borderId="23" xfId="61" applyNumberFormat="1" applyFont="1" applyFill="1" applyBorder="1" applyAlignment="1">
      <alignment horizontal="center" vertical="center"/>
      <protection/>
    </xf>
    <xf numFmtId="1" fontId="70" fillId="42" borderId="23" xfId="61" applyNumberFormat="1" applyFont="1" applyFill="1" applyBorder="1" applyAlignment="1">
      <alignment horizontal="center" vertical="center"/>
      <protection/>
    </xf>
    <xf numFmtId="194" fontId="20" fillId="42" borderId="23" xfId="61" applyNumberFormat="1" applyFont="1" applyFill="1" applyBorder="1" applyAlignment="1">
      <alignment horizontal="left"/>
      <protection/>
    </xf>
    <xf numFmtId="0" fontId="0" fillId="42" borderId="23" xfId="0" applyFont="1" applyFill="1" applyBorder="1" applyAlignment="1">
      <alignment horizontal="left" vertical="center"/>
    </xf>
    <xf numFmtId="2" fontId="16" fillId="42" borderId="23" xfId="61" applyNumberFormat="1" applyFont="1" applyFill="1" applyBorder="1" applyAlignment="1">
      <alignment horizontal="center" vertical="center"/>
      <protection/>
    </xf>
    <xf numFmtId="2" fontId="16" fillId="43" borderId="23" xfId="61" applyNumberFormat="1" applyFont="1" applyFill="1" applyBorder="1" applyAlignment="1">
      <alignment horizontal="center" vertical="center"/>
      <protection/>
    </xf>
    <xf numFmtId="193" fontId="10" fillId="34" borderId="23" xfId="61" applyNumberFormat="1" applyFont="1" applyFill="1" applyBorder="1" applyAlignment="1">
      <alignment horizontal="center" vertical="center"/>
      <protection/>
    </xf>
    <xf numFmtId="193" fontId="16" fillId="34" borderId="23" xfId="61" applyNumberFormat="1" applyFont="1" applyFill="1" applyBorder="1" applyAlignment="1">
      <alignment horizontal="center" vertical="center"/>
      <protection/>
    </xf>
    <xf numFmtId="2" fontId="17" fillId="34" borderId="26" xfId="61" applyNumberFormat="1" applyFont="1" applyFill="1" applyBorder="1" applyAlignment="1">
      <alignment horizontal="center" vertical="center"/>
      <protection/>
    </xf>
    <xf numFmtId="2" fontId="17" fillId="0" borderId="0" xfId="49" applyNumberFormat="1" applyFont="1" applyFill="1" applyBorder="1" applyAlignment="1">
      <alignment horizontal="center" vertical="center"/>
    </xf>
    <xf numFmtId="49" fontId="4" fillId="42" borderId="11" xfId="61" applyNumberFormat="1" applyFont="1" applyFill="1" applyBorder="1" applyAlignment="1">
      <alignment horizontal="center" vertical="center"/>
      <protection/>
    </xf>
    <xf numFmtId="49" fontId="4" fillId="42" borderId="10" xfId="61" applyNumberFormat="1" applyFont="1" applyFill="1" applyBorder="1" applyAlignment="1">
      <alignment horizontal="center" vertical="center"/>
      <protection/>
    </xf>
    <xf numFmtId="1" fontId="70" fillId="42" borderId="10" xfId="61" applyNumberFormat="1" applyFont="1" applyFill="1" applyBorder="1" applyAlignment="1">
      <alignment horizontal="center" vertical="center"/>
      <protection/>
    </xf>
    <xf numFmtId="0" fontId="0" fillId="42" borderId="10" xfId="0" applyFont="1" applyFill="1" applyBorder="1" applyAlignment="1">
      <alignment horizontal="left"/>
    </xf>
    <xf numFmtId="2" fontId="16" fillId="43" borderId="10" xfId="61" applyNumberFormat="1" applyFont="1" applyFill="1" applyBorder="1" applyAlignment="1">
      <alignment horizontal="center" vertical="center"/>
      <protection/>
    </xf>
    <xf numFmtId="2" fontId="17" fillId="34" borderId="12" xfId="61" applyNumberFormat="1" applyFont="1" applyFill="1" applyBorder="1" applyAlignment="1">
      <alignment horizontal="center" vertical="center"/>
      <protection/>
    </xf>
    <xf numFmtId="194" fontId="21" fillId="42" borderId="10" xfId="61" applyNumberFormat="1" applyFont="1" applyFill="1" applyBorder="1" applyAlignment="1">
      <alignment horizontal="left"/>
      <protection/>
    </xf>
    <xf numFmtId="0" fontId="0" fillId="42" borderId="10" xfId="0" applyFill="1" applyBorder="1" applyAlignment="1">
      <alignment horizontal="left" vertical="center"/>
    </xf>
    <xf numFmtId="1" fontId="4" fillId="42" borderId="23" xfId="61" applyNumberFormat="1" applyFont="1" applyFill="1" applyBorder="1" applyAlignment="1">
      <alignment horizontal="center" vertical="center"/>
      <protection/>
    </xf>
    <xf numFmtId="0" fontId="20" fillId="42" borderId="23" xfId="61" applyNumberFormat="1" applyFont="1" applyFill="1" applyBorder="1" applyAlignment="1">
      <alignment horizontal="center"/>
      <protection/>
    </xf>
    <xf numFmtId="194" fontId="21" fillId="42" borderId="23" xfId="61" applyNumberFormat="1" applyFont="1" applyFill="1" applyBorder="1" applyAlignment="1">
      <alignment horizontal="left"/>
      <protection/>
    </xf>
    <xf numFmtId="0" fontId="0" fillId="42" borderId="23" xfId="0" applyFont="1" applyFill="1" applyBorder="1" applyAlignment="1">
      <alignment horizontal="left"/>
    </xf>
    <xf numFmtId="2" fontId="17" fillId="34" borderId="42" xfId="61" applyNumberFormat="1" applyFont="1" applyFill="1" applyBorder="1" applyAlignment="1">
      <alignment horizontal="center" vertical="center"/>
      <protection/>
    </xf>
    <xf numFmtId="0" fontId="0" fillId="0" borderId="25" xfId="0" applyBorder="1" applyAlignment="1">
      <alignment/>
    </xf>
    <xf numFmtId="49" fontId="4" fillId="0" borderId="33" xfId="61" applyNumberFormat="1" applyFont="1" applyFill="1" applyBorder="1" applyAlignment="1">
      <alignment horizontal="center" vertical="center"/>
      <protection/>
    </xf>
    <xf numFmtId="194" fontId="21" fillId="0" borderId="33" xfId="61" applyNumberFormat="1" applyFont="1" applyFill="1" applyBorder="1" applyAlignment="1">
      <alignment horizontal="left"/>
      <protection/>
    </xf>
    <xf numFmtId="0" fontId="0" fillId="0" borderId="33" xfId="0" applyFont="1" applyBorder="1" applyAlignment="1">
      <alignment horizontal="left"/>
    </xf>
    <xf numFmtId="193" fontId="10" fillId="43" borderId="33" xfId="61" applyNumberFormat="1" applyFont="1" applyFill="1" applyBorder="1" applyAlignment="1">
      <alignment horizontal="center" vertical="center"/>
      <protection/>
    </xf>
    <xf numFmtId="2" fontId="16" fillId="43" borderId="48" xfId="61" applyNumberFormat="1" applyFont="1" applyFill="1" applyBorder="1" applyAlignment="1">
      <alignment horizontal="center" vertical="center"/>
      <protection/>
    </xf>
    <xf numFmtId="1" fontId="70" fillId="0" borderId="10" xfId="61" applyNumberFormat="1" applyFont="1" applyFill="1" applyBorder="1" applyAlignment="1">
      <alignment horizontal="center" vertical="center"/>
      <protection/>
    </xf>
    <xf numFmtId="194" fontId="21" fillId="0" borderId="10" xfId="61" applyNumberFormat="1" applyFont="1" applyFill="1" applyBorder="1" applyAlignment="1">
      <alignment horizontal="left"/>
      <protection/>
    </xf>
    <xf numFmtId="0" fontId="0" fillId="0" borderId="10" xfId="0" applyFont="1" applyBorder="1" applyAlignment="1">
      <alignment horizontal="left"/>
    </xf>
    <xf numFmtId="2" fontId="16" fillId="43" borderId="12" xfId="61" applyNumberFormat="1" applyFont="1" applyFill="1" applyBorder="1" applyAlignment="1">
      <alignment horizontal="center" vertical="center"/>
      <protection/>
    </xf>
    <xf numFmtId="0" fontId="0" fillId="0" borderId="10" xfId="57" applyFont="1" applyBorder="1">
      <alignment/>
      <protection/>
    </xf>
    <xf numFmtId="49" fontId="4" fillId="0" borderId="25" xfId="61" applyNumberFormat="1" applyFont="1" applyFill="1" applyBorder="1" applyAlignment="1">
      <alignment horizontal="center" vertical="center"/>
      <protection/>
    </xf>
    <xf numFmtId="1" fontId="70" fillId="0" borderId="25" xfId="61" applyNumberFormat="1" applyFont="1" applyFill="1" applyBorder="1" applyAlignment="1">
      <alignment horizontal="center" vertical="center"/>
      <protection/>
    </xf>
    <xf numFmtId="194" fontId="21" fillId="0" borderId="25" xfId="61" applyNumberFormat="1" applyFont="1" applyFill="1" applyBorder="1" applyAlignment="1">
      <alignment horizontal="left"/>
      <protection/>
    </xf>
    <xf numFmtId="0" fontId="0" fillId="0" borderId="25" xfId="0" applyFont="1" applyBorder="1" applyAlignment="1">
      <alignment horizontal="left"/>
    </xf>
    <xf numFmtId="193" fontId="10" fillId="43" borderId="25" xfId="61" applyNumberFormat="1" applyFont="1" applyFill="1" applyBorder="1" applyAlignment="1">
      <alignment horizontal="center" vertical="center"/>
      <protection/>
    </xf>
    <xf numFmtId="2" fontId="16" fillId="43" borderId="42" xfId="61" applyNumberFormat="1" applyFont="1" applyFill="1" applyBorder="1" applyAlignment="1">
      <alignment horizontal="center" vertical="center"/>
      <protection/>
    </xf>
    <xf numFmtId="49" fontId="4" fillId="0" borderId="0" xfId="61" applyNumberFormat="1" applyFont="1" applyFill="1" applyBorder="1" applyAlignment="1">
      <alignment horizontal="center" vertical="center"/>
      <protection/>
    </xf>
    <xf numFmtId="0" fontId="11" fillId="0" borderId="0" xfId="61" applyNumberFormat="1" applyFont="1" applyFill="1" applyBorder="1" applyAlignment="1">
      <alignment horizontal="center" vertical="center"/>
      <protection/>
    </xf>
    <xf numFmtId="1" fontId="70" fillId="0" borderId="0" xfId="61" applyNumberFormat="1" applyFont="1" applyFill="1" applyBorder="1" applyAlignment="1">
      <alignment horizontal="center" vertical="center"/>
      <protection/>
    </xf>
    <xf numFmtId="194" fontId="21" fillId="0" borderId="0" xfId="61" applyNumberFormat="1" applyFont="1" applyFill="1" applyBorder="1" applyAlignment="1">
      <alignment horizontal="left"/>
      <protection/>
    </xf>
    <xf numFmtId="2" fontId="16" fillId="0" borderId="0" xfId="61" applyNumberFormat="1" applyFont="1" applyFill="1" applyBorder="1" applyAlignment="1">
      <alignment horizontal="center" vertical="center"/>
      <protection/>
    </xf>
    <xf numFmtId="21" fontId="16" fillId="0" borderId="0" xfId="61" applyNumberFormat="1" applyFont="1" applyFill="1" applyBorder="1" applyAlignment="1">
      <alignment horizontal="center" vertical="center"/>
      <protection/>
    </xf>
    <xf numFmtId="0" fontId="0" fillId="0" borderId="0" xfId="0" applyFont="1" applyFill="1" applyBorder="1" applyAlignment="1">
      <alignment horizontal="left"/>
    </xf>
    <xf numFmtId="21" fontId="0" fillId="0" borderId="0" xfId="0" applyNumberFormat="1" applyFill="1" applyAlignment="1">
      <alignment/>
    </xf>
    <xf numFmtId="9" fontId="65" fillId="34" borderId="0" xfId="63" applyFont="1" applyFill="1" applyAlignment="1">
      <alignment/>
    </xf>
    <xf numFmtId="0" fontId="0" fillId="0" borderId="78" xfId="0" applyBorder="1" applyAlignment="1">
      <alignment/>
    </xf>
    <xf numFmtId="0" fontId="69" fillId="37" borderId="76" xfId="0" applyFont="1" applyFill="1" applyBorder="1" applyAlignment="1">
      <alignment horizontal="center"/>
    </xf>
    <xf numFmtId="0" fontId="69" fillId="37" borderId="77" xfId="0" applyFont="1" applyFill="1" applyBorder="1" applyAlignment="1">
      <alignment horizontal="center"/>
    </xf>
    <xf numFmtId="0" fontId="69" fillId="34" borderId="79" xfId="0" applyFont="1" applyFill="1" applyBorder="1" applyAlignment="1">
      <alignment horizontal="center"/>
    </xf>
    <xf numFmtId="1" fontId="14" fillId="0" borderId="71" xfId="61" applyNumberFormat="1" applyFont="1" applyFill="1" applyBorder="1" applyAlignment="1">
      <alignment horizontal="center" vertical="center"/>
      <protection/>
    </xf>
    <xf numFmtId="194" fontId="11" fillId="15" borderId="10" xfId="61" applyNumberFormat="1" applyFont="1" applyFill="1" applyBorder="1" applyAlignment="1">
      <alignment horizontal="center" vertical="center"/>
      <protection/>
    </xf>
    <xf numFmtId="194" fontId="10" fillId="13" borderId="10" xfId="61" applyNumberFormat="1" applyFont="1" applyFill="1" applyBorder="1" applyAlignment="1">
      <alignment horizontal="center" vertical="center"/>
      <protection/>
    </xf>
    <xf numFmtId="194" fontId="10" fillId="43" borderId="10" xfId="61" applyNumberFormat="1" applyFont="1" applyFill="1" applyBorder="1" applyAlignment="1">
      <alignment horizontal="center" vertical="center"/>
      <protection/>
    </xf>
    <xf numFmtId="194" fontId="10" fillId="34" borderId="16" xfId="61" applyNumberFormat="1" applyFont="1" applyFill="1" applyBorder="1" applyAlignment="1">
      <alignment horizontal="center" vertical="center"/>
      <protection/>
    </xf>
    <xf numFmtId="194" fontId="10" fillId="34" borderId="12" xfId="61" applyNumberFormat="1" applyFont="1" applyFill="1" applyBorder="1" applyAlignment="1">
      <alignment horizontal="center" vertical="center"/>
      <protection/>
    </xf>
    <xf numFmtId="194" fontId="11" fillId="34" borderId="10" xfId="61" applyNumberFormat="1" applyFont="1" applyFill="1" applyBorder="1" applyAlignment="1">
      <alignment horizontal="center" vertical="center"/>
      <protection/>
    </xf>
    <xf numFmtId="194" fontId="10" fillId="34" borderId="10" xfId="61" applyNumberFormat="1" applyFont="1" applyFill="1" applyBorder="1" applyAlignment="1">
      <alignment horizontal="center" vertical="center"/>
      <protection/>
    </xf>
    <xf numFmtId="0" fontId="0" fillId="0" borderId="12" xfId="0" applyBorder="1" applyAlignment="1">
      <alignment horizontal="center"/>
    </xf>
    <xf numFmtId="194" fontId="10" fillId="33" borderId="10" xfId="61" applyNumberFormat="1" applyFont="1" applyFill="1" applyBorder="1" applyAlignment="1">
      <alignment horizontal="center"/>
      <protection/>
    </xf>
    <xf numFmtId="0" fontId="0" fillId="0" borderId="16" xfId="0" applyBorder="1" applyAlignment="1">
      <alignment horizontal="center"/>
    </xf>
    <xf numFmtId="194" fontId="11" fillId="33" borderId="10" xfId="61" applyNumberFormat="1" applyFont="1" applyFill="1" applyBorder="1" applyAlignment="1">
      <alignment horizontal="center"/>
      <protection/>
    </xf>
    <xf numFmtId="194" fontId="0" fillId="0" borderId="10" xfId="0" applyNumberFormat="1" applyFill="1" applyBorder="1" applyAlignment="1">
      <alignment horizontal="center"/>
    </xf>
    <xf numFmtId="1" fontId="11" fillId="0" borderId="10" xfId="61" applyNumberFormat="1" applyFont="1" applyFill="1" applyBorder="1" applyAlignment="1">
      <alignment horizontal="center"/>
      <protection/>
    </xf>
    <xf numFmtId="194" fontId="10" fillId="0" borderId="16" xfId="61" applyNumberFormat="1" applyFont="1" applyFill="1" applyBorder="1" applyAlignment="1">
      <alignment horizontal="center"/>
      <protection/>
    </xf>
    <xf numFmtId="194" fontId="69" fillId="33" borderId="10" xfId="0" applyNumberFormat="1" applyFont="1" applyFill="1" applyBorder="1" applyAlignment="1">
      <alignment horizontal="center"/>
    </xf>
    <xf numFmtId="194" fontId="22" fillId="0" borderId="0" xfId="61" applyNumberFormat="1" applyFont="1" applyBorder="1" applyAlignment="1">
      <alignment horizontal="center"/>
      <protection/>
    </xf>
    <xf numFmtId="0" fontId="13" fillId="0" borderId="0" xfId="61" applyFont="1" applyBorder="1" applyAlignment="1">
      <alignment horizontal="left"/>
      <protection/>
    </xf>
    <xf numFmtId="195" fontId="11" fillId="0" borderId="80" xfId="61" applyNumberFormat="1" applyFont="1" applyFill="1" applyBorder="1" applyAlignment="1">
      <alignment horizontal="center"/>
      <protection/>
    </xf>
    <xf numFmtId="194" fontId="10" fillId="0" borderId="14" xfId="61" applyNumberFormat="1" applyFont="1" applyFill="1" applyBorder="1" applyAlignment="1">
      <alignment horizontal="center"/>
      <protection/>
    </xf>
    <xf numFmtId="194" fontId="10" fillId="0" borderId="35" xfId="61" applyNumberFormat="1" applyFont="1" applyFill="1" applyBorder="1" applyAlignment="1">
      <alignment horizontal="center"/>
      <protection/>
    </xf>
    <xf numFmtId="194" fontId="10" fillId="0" borderId="27" xfId="61" applyNumberFormat="1" applyFont="1" applyFill="1" applyBorder="1" applyAlignment="1">
      <alignment horizontal="center"/>
      <protection/>
    </xf>
    <xf numFmtId="0" fontId="20" fillId="42" borderId="23" xfId="61" applyNumberFormat="1" applyFont="1" applyFill="1" applyBorder="1" applyAlignment="1">
      <alignment horizontal="center" vertical="center"/>
      <protection/>
    </xf>
    <xf numFmtId="0" fontId="20" fillId="42" borderId="10" xfId="61" applyNumberFormat="1" applyFont="1" applyFill="1" applyBorder="1" applyAlignment="1">
      <alignment horizontal="center" vertical="center"/>
      <protection/>
    </xf>
    <xf numFmtId="0" fontId="20" fillId="42" borderId="10" xfId="61" applyNumberFormat="1" applyFont="1" applyFill="1" applyBorder="1" applyAlignment="1">
      <alignment horizontal="center"/>
      <protection/>
    </xf>
    <xf numFmtId="2" fontId="16" fillId="19" borderId="25" xfId="61" applyNumberFormat="1" applyFont="1" applyFill="1" applyBorder="1" applyAlignment="1">
      <alignment horizontal="center" vertical="center"/>
      <protection/>
    </xf>
    <xf numFmtId="0" fontId="10" fillId="0" borderId="34" xfId="61" applyFont="1" applyFill="1" applyBorder="1" applyAlignment="1">
      <alignment horizontal="center" vertical="top" textRotation="180" wrapText="1"/>
      <protection/>
    </xf>
    <xf numFmtId="0" fontId="0" fillId="0" borderId="23" xfId="0" applyFont="1" applyFill="1" applyBorder="1" applyAlignment="1">
      <alignment vertical="center"/>
    </xf>
    <xf numFmtId="0" fontId="0" fillId="0" borderId="29" xfId="0" applyFont="1" applyFill="1" applyBorder="1" applyAlignment="1">
      <alignment vertical="center"/>
    </xf>
    <xf numFmtId="193" fontId="10" fillId="13" borderId="22" xfId="61" applyNumberFormat="1" applyFont="1" applyFill="1" applyBorder="1" applyAlignment="1">
      <alignment horizontal="center" vertical="center"/>
      <protection/>
    </xf>
    <xf numFmtId="193" fontId="10" fillId="13" borderId="23" xfId="61" applyNumberFormat="1" applyFont="1" applyFill="1" applyBorder="1" applyAlignment="1">
      <alignment horizontal="center" vertical="center"/>
      <protection/>
    </xf>
    <xf numFmtId="193" fontId="16" fillId="13" borderId="23" xfId="61" applyNumberFormat="1" applyFont="1" applyFill="1" applyBorder="1" applyAlignment="1">
      <alignment horizontal="center" vertical="center"/>
      <protection/>
    </xf>
    <xf numFmtId="2" fontId="16" fillId="13" borderId="26" xfId="61" applyNumberFormat="1" applyFont="1" applyFill="1" applyBorder="1" applyAlignment="1">
      <alignment horizontal="center" vertical="center"/>
      <protection/>
    </xf>
    <xf numFmtId="193" fontId="10" fillId="43" borderId="29" xfId="61" applyNumberFormat="1" applyFont="1" applyFill="1" applyBorder="1" applyAlignment="1">
      <alignment horizontal="center" vertical="center"/>
      <protection/>
    </xf>
    <xf numFmtId="2" fontId="17" fillId="43" borderId="26" xfId="61" applyNumberFormat="1" applyFont="1" applyFill="1" applyBorder="1" applyAlignment="1">
      <alignment horizontal="center" vertical="center"/>
      <protection/>
    </xf>
    <xf numFmtId="193" fontId="10" fillId="9" borderId="22" xfId="61" applyNumberFormat="1" applyFont="1" applyFill="1" applyBorder="1" applyAlignment="1">
      <alignment horizontal="center" vertical="center"/>
      <protection/>
    </xf>
    <xf numFmtId="193" fontId="16" fillId="9" borderId="23" xfId="61" applyNumberFormat="1" applyFont="1" applyFill="1" applyBorder="1" applyAlignment="1">
      <alignment horizontal="center" vertical="center"/>
      <protection/>
    </xf>
    <xf numFmtId="193" fontId="10" fillId="9" borderId="23" xfId="61" applyNumberFormat="1" applyFont="1" applyFill="1" applyBorder="1" applyAlignment="1">
      <alignment horizontal="center" vertical="center"/>
      <protection/>
    </xf>
    <xf numFmtId="2" fontId="16" fillId="9" borderId="26" xfId="49" applyNumberFormat="1" applyFont="1" applyFill="1" applyBorder="1" applyAlignment="1">
      <alignment horizontal="center" vertical="center"/>
    </xf>
    <xf numFmtId="193" fontId="73" fillId="16" borderId="22" xfId="61" applyNumberFormat="1" applyFont="1" applyFill="1" applyBorder="1" applyAlignment="1">
      <alignment horizontal="center" vertical="center"/>
      <protection/>
    </xf>
    <xf numFmtId="193" fontId="74" fillId="16" borderId="23" xfId="61" applyNumberFormat="1" applyFont="1" applyFill="1" applyBorder="1" applyAlignment="1">
      <alignment horizontal="center" vertical="center"/>
      <protection/>
    </xf>
    <xf numFmtId="193" fontId="73" fillId="16" borderId="23" xfId="61" applyNumberFormat="1" applyFont="1" applyFill="1" applyBorder="1" applyAlignment="1">
      <alignment horizontal="center" vertical="center"/>
      <protection/>
    </xf>
    <xf numFmtId="193" fontId="74" fillId="16" borderId="10" xfId="61" applyNumberFormat="1" applyFont="1" applyFill="1" applyBorder="1" applyAlignment="1">
      <alignment horizontal="center" vertical="center"/>
      <protection/>
    </xf>
    <xf numFmtId="2" fontId="74" fillId="16" borderId="26" xfId="49" applyNumberFormat="1" applyFont="1" applyFill="1" applyBorder="1" applyAlignment="1">
      <alignment horizontal="center" vertical="center"/>
    </xf>
    <xf numFmtId="0" fontId="0" fillId="0" borderId="15" xfId="0" applyFont="1" applyFill="1" applyBorder="1" applyAlignment="1">
      <alignment vertical="center"/>
    </xf>
    <xf numFmtId="1" fontId="70" fillId="0" borderId="23" xfId="61" applyNumberFormat="1" applyFont="1" applyFill="1" applyBorder="1" applyAlignment="1">
      <alignment horizontal="left" vertical="center"/>
      <protection/>
    </xf>
    <xf numFmtId="0" fontId="0" fillId="0" borderId="25" xfId="0" applyFont="1" applyFill="1" applyBorder="1" applyAlignment="1">
      <alignment vertical="center"/>
    </xf>
    <xf numFmtId="0" fontId="0" fillId="0" borderId="40" xfId="0" applyFont="1" applyFill="1" applyBorder="1" applyAlignment="1">
      <alignment vertical="center"/>
    </xf>
    <xf numFmtId="193" fontId="10" fillId="0" borderId="69" xfId="61" applyNumberFormat="1" applyFont="1" applyFill="1" applyBorder="1" applyAlignment="1">
      <alignment horizontal="center" vertical="center"/>
      <protection/>
    </xf>
    <xf numFmtId="193" fontId="10" fillId="0" borderId="36" xfId="61" applyNumberFormat="1" applyFont="1" applyFill="1" applyBorder="1" applyAlignment="1">
      <alignment horizontal="center" vertical="center"/>
      <protection/>
    </xf>
    <xf numFmtId="193" fontId="73" fillId="16" borderId="39" xfId="61" applyNumberFormat="1" applyFont="1" applyFill="1" applyBorder="1" applyAlignment="1">
      <alignment horizontal="center" vertical="center"/>
      <protection/>
    </xf>
    <xf numFmtId="193" fontId="74" fillId="16" borderId="25" xfId="61" applyNumberFormat="1" applyFont="1" applyFill="1" applyBorder="1" applyAlignment="1">
      <alignment horizontal="center" vertical="center"/>
      <protection/>
    </xf>
    <xf numFmtId="193" fontId="73" fillId="16" borderId="25" xfId="61" applyNumberFormat="1" applyFont="1" applyFill="1" applyBorder="1" applyAlignment="1">
      <alignment horizontal="center" vertical="center"/>
      <protection/>
    </xf>
    <xf numFmtId="2" fontId="74" fillId="16" borderId="42" xfId="49" applyNumberFormat="1" applyFont="1" applyFill="1" applyBorder="1" applyAlignment="1">
      <alignment horizontal="center" vertical="center"/>
    </xf>
    <xf numFmtId="49" fontId="4" fillId="0" borderId="13" xfId="61" applyNumberFormat="1" applyFont="1" applyFill="1" applyBorder="1" applyAlignment="1">
      <alignment horizontal="center" vertical="center"/>
      <protection/>
    </xf>
    <xf numFmtId="49" fontId="18" fillId="0" borderId="34" xfId="61" applyNumberFormat="1" applyFont="1" applyFill="1" applyBorder="1" applyAlignment="1">
      <alignment horizontal="center" vertical="center"/>
      <protection/>
    </xf>
    <xf numFmtId="0" fontId="20" fillId="0" borderId="14" xfId="61" applyNumberFormat="1" applyFont="1" applyFill="1" applyBorder="1" applyAlignment="1">
      <alignment horizontal="center"/>
      <protection/>
    </xf>
    <xf numFmtId="1" fontId="70" fillId="0" borderId="14" xfId="61" applyNumberFormat="1" applyFont="1" applyFill="1" applyBorder="1" applyAlignment="1">
      <alignment horizontal="center" vertical="center"/>
      <protection/>
    </xf>
    <xf numFmtId="0" fontId="44" fillId="0" borderId="35" xfId="61" applyNumberFormat="1" applyFont="1" applyFill="1" applyBorder="1" applyAlignment="1">
      <alignment horizontal="center"/>
      <protection/>
    </xf>
    <xf numFmtId="0" fontId="0" fillId="0" borderId="14" xfId="0" applyFont="1" applyFill="1" applyBorder="1" applyAlignment="1">
      <alignment vertical="center"/>
    </xf>
    <xf numFmtId="0" fontId="0" fillId="0" borderId="34" xfId="0" applyFont="1" applyFill="1" applyBorder="1" applyAlignment="1">
      <alignment vertical="center"/>
    </xf>
    <xf numFmtId="2" fontId="16" fillId="0" borderId="34" xfId="61" applyNumberFormat="1" applyFont="1" applyFill="1" applyBorder="1" applyAlignment="1">
      <alignment horizontal="center" vertical="center"/>
      <protection/>
    </xf>
    <xf numFmtId="21" fontId="16" fillId="0" borderId="14" xfId="61" applyNumberFormat="1" applyFont="1" applyFill="1" applyBorder="1" applyAlignment="1">
      <alignment horizontal="center" vertical="center"/>
      <protection/>
    </xf>
    <xf numFmtId="21" fontId="16" fillId="0" borderId="35" xfId="61" applyNumberFormat="1" applyFont="1" applyFill="1" applyBorder="1" applyAlignment="1">
      <alignment horizontal="center" vertical="center"/>
      <protection/>
    </xf>
    <xf numFmtId="193" fontId="10" fillId="13" borderId="13" xfId="61" applyNumberFormat="1" applyFont="1" applyFill="1" applyBorder="1" applyAlignment="1">
      <alignment horizontal="center" vertical="center"/>
      <protection/>
    </xf>
    <xf numFmtId="193" fontId="10" fillId="13" borderId="36" xfId="61" applyNumberFormat="1" applyFont="1" applyFill="1" applyBorder="1" applyAlignment="1">
      <alignment horizontal="center" vertical="center"/>
      <protection/>
    </xf>
    <xf numFmtId="193" fontId="16" fillId="13" borderId="36" xfId="61" applyNumberFormat="1" applyFont="1" applyFill="1" applyBorder="1" applyAlignment="1">
      <alignment horizontal="center" vertical="center"/>
      <protection/>
    </xf>
    <xf numFmtId="193" fontId="10" fillId="43" borderId="69" xfId="61" applyNumberFormat="1" applyFont="1" applyFill="1" applyBorder="1" applyAlignment="1">
      <alignment horizontal="center" vertical="center"/>
      <protection/>
    </xf>
    <xf numFmtId="193" fontId="16" fillId="43" borderId="36" xfId="61" applyNumberFormat="1" applyFont="1" applyFill="1" applyBorder="1" applyAlignment="1">
      <alignment horizontal="center" vertical="center"/>
      <protection/>
    </xf>
    <xf numFmtId="193" fontId="10" fillId="43" borderId="36" xfId="61" applyNumberFormat="1" applyFont="1" applyFill="1" applyBorder="1" applyAlignment="1">
      <alignment horizontal="center" vertical="center"/>
      <protection/>
    </xf>
    <xf numFmtId="0" fontId="0" fillId="0" borderId="0" xfId="0" applyFont="1" applyFill="1" applyBorder="1" applyAlignment="1">
      <alignment vertical="center"/>
    </xf>
    <xf numFmtId="193" fontId="10" fillId="0" borderId="22" xfId="61" applyNumberFormat="1" applyFont="1" applyFill="1" applyBorder="1" applyAlignment="1">
      <alignment horizontal="center" vertical="center"/>
      <protection/>
    </xf>
    <xf numFmtId="193" fontId="16" fillId="0" borderId="23" xfId="61" applyNumberFormat="1" applyFont="1" applyFill="1" applyBorder="1" applyAlignment="1">
      <alignment horizontal="center" vertical="center"/>
      <protection/>
    </xf>
    <xf numFmtId="2" fontId="16" fillId="0" borderId="26" xfId="61" applyNumberFormat="1" applyFont="1" applyFill="1" applyBorder="1" applyAlignment="1">
      <alignment horizontal="center" vertical="center"/>
      <protection/>
    </xf>
    <xf numFmtId="2" fontId="17" fillId="0" borderId="26" xfId="61" applyNumberFormat="1" applyFont="1" applyFill="1" applyBorder="1" applyAlignment="1">
      <alignment horizontal="center" vertical="center"/>
      <protection/>
    </xf>
    <xf numFmtId="193" fontId="10" fillId="9" borderId="46" xfId="61" applyNumberFormat="1" applyFont="1" applyFill="1" applyBorder="1" applyAlignment="1">
      <alignment horizontal="center" vertical="center"/>
      <protection/>
    </xf>
    <xf numFmtId="193" fontId="73" fillId="16" borderId="33" xfId="61" applyNumberFormat="1" applyFont="1" applyFill="1" applyBorder="1" applyAlignment="1">
      <alignment horizontal="center" vertical="center"/>
      <protection/>
    </xf>
    <xf numFmtId="193" fontId="74" fillId="16" borderId="33" xfId="61" applyNumberFormat="1" applyFont="1" applyFill="1" applyBorder="1" applyAlignment="1">
      <alignment horizontal="center" vertical="center"/>
      <protection/>
    </xf>
    <xf numFmtId="2" fontId="74" fillId="16" borderId="12" xfId="49" applyNumberFormat="1" applyFont="1" applyFill="1" applyBorder="1" applyAlignment="1">
      <alignment horizontal="center" vertical="center"/>
    </xf>
    <xf numFmtId="193" fontId="16" fillId="0" borderId="10" xfId="61" applyNumberFormat="1" applyFont="1" applyFill="1" applyBorder="1" applyAlignment="1">
      <alignment horizontal="center" vertical="center"/>
      <protection/>
    </xf>
    <xf numFmtId="193" fontId="73" fillId="16" borderId="10" xfId="61" applyNumberFormat="1" applyFont="1" applyFill="1" applyBorder="1" applyAlignment="1">
      <alignment horizontal="center" vertical="center"/>
      <protection/>
    </xf>
    <xf numFmtId="2" fontId="16" fillId="0" borderId="12" xfId="61" applyNumberFormat="1" applyFont="1" applyFill="1" applyBorder="1" applyAlignment="1">
      <alignment horizontal="center" vertical="center"/>
      <protection/>
    </xf>
    <xf numFmtId="0" fontId="20" fillId="0" borderId="36" xfId="61" applyNumberFormat="1" applyFont="1" applyFill="1" applyBorder="1" applyAlignment="1">
      <alignment horizontal="center"/>
      <protection/>
    </xf>
    <xf numFmtId="0" fontId="44" fillId="0" borderId="43" xfId="61" applyNumberFormat="1" applyFont="1" applyFill="1" applyBorder="1" applyAlignment="1">
      <alignment horizontal="center"/>
      <protection/>
    </xf>
    <xf numFmtId="2" fontId="16" fillId="0" borderId="39" xfId="61" applyNumberFormat="1" applyFont="1" applyFill="1" applyBorder="1" applyAlignment="1">
      <alignment horizontal="center" vertical="center"/>
      <protection/>
    </xf>
    <xf numFmtId="21" fontId="16" fillId="0" borderId="42" xfId="61" applyNumberFormat="1" applyFont="1" applyFill="1" applyBorder="1" applyAlignment="1">
      <alignment horizontal="center" vertical="center"/>
      <protection/>
    </xf>
    <xf numFmtId="193" fontId="10" fillId="0" borderId="60" xfId="61" applyNumberFormat="1" applyFont="1" applyFill="1" applyBorder="1" applyAlignment="1">
      <alignment horizontal="center" vertical="center"/>
      <protection/>
    </xf>
    <xf numFmtId="193" fontId="16" fillId="0" borderId="36" xfId="61" applyNumberFormat="1" applyFont="1" applyFill="1" applyBorder="1" applyAlignment="1">
      <alignment horizontal="center" vertical="center"/>
      <protection/>
    </xf>
    <xf numFmtId="2" fontId="16" fillId="0" borderId="37" xfId="61" applyNumberFormat="1" applyFont="1" applyFill="1" applyBorder="1" applyAlignment="1">
      <alignment horizontal="center" vertical="center"/>
      <protection/>
    </xf>
    <xf numFmtId="2" fontId="17" fillId="0" borderId="37" xfId="61" applyNumberFormat="1" applyFont="1" applyFill="1" applyBorder="1" applyAlignment="1">
      <alignment horizontal="center" vertical="center"/>
      <protection/>
    </xf>
    <xf numFmtId="193" fontId="10" fillId="9" borderId="60" xfId="61" applyNumberFormat="1" applyFont="1" applyFill="1" applyBorder="1" applyAlignment="1">
      <alignment horizontal="center" vertical="center"/>
      <protection/>
    </xf>
    <xf numFmtId="193" fontId="16" fillId="9" borderId="36" xfId="61" applyNumberFormat="1" applyFont="1" applyFill="1" applyBorder="1" applyAlignment="1">
      <alignment horizontal="center" vertical="center"/>
      <protection/>
    </xf>
    <xf numFmtId="193" fontId="10" fillId="9" borderId="36" xfId="61" applyNumberFormat="1" applyFont="1" applyFill="1" applyBorder="1" applyAlignment="1">
      <alignment horizontal="center" vertical="center"/>
      <protection/>
    </xf>
    <xf numFmtId="2" fontId="16" fillId="9" borderId="37" xfId="49" applyNumberFormat="1" applyFont="1" applyFill="1" applyBorder="1" applyAlignment="1">
      <alignment horizontal="center" vertical="center"/>
    </xf>
    <xf numFmtId="193" fontId="10" fillId="0" borderId="32" xfId="61" applyNumberFormat="1" applyFont="1" applyFill="1" applyBorder="1" applyAlignment="1">
      <alignment horizontal="center" vertical="center"/>
      <protection/>
    </xf>
    <xf numFmtId="193" fontId="16" fillId="0" borderId="32" xfId="61" applyNumberFormat="1" applyFont="1" applyFill="1" applyBorder="1" applyAlignment="1">
      <alignment horizontal="center" vertical="center"/>
      <protection/>
    </xf>
    <xf numFmtId="193" fontId="10" fillId="0" borderId="11" xfId="61" applyNumberFormat="1" applyFont="1" applyFill="1" applyBorder="1" applyAlignment="1">
      <alignment horizontal="center" vertical="center"/>
      <protection/>
    </xf>
    <xf numFmtId="193" fontId="16" fillId="0" borderId="33" xfId="61" applyNumberFormat="1" applyFont="1" applyFill="1" applyBorder="1" applyAlignment="1">
      <alignment horizontal="center" vertical="center"/>
      <protection/>
    </xf>
    <xf numFmtId="193" fontId="10" fillId="0" borderId="33" xfId="61" applyNumberFormat="1" applyFont="1" applyFill="1" applyBorder="1" applyAlignment="1">
      <alignment horizontal="center" vertical="center"/>
      <protection/>
    </xf>
    <xf numFmtId="2" fontId="17" fillId="0" borderId="48" xfId="61" applyNumberFormat="1" applyFont="1" applyFill="1" applyBorder="1" applyAlignment="1">
      <alignment horizontal="center" vertical="center"/>
      <protection/>
    </xf>
    <xf numFmtId="2" fontId="16" fillId="0" borderId="26" xfId="49" applyNumberFormat="1" applyFont="1" applyFill="1" applyBorder="1" applyAlignment="1">
      <alignment horizontal="center" vertical="center"/>
    </xf>
    <xf numFmtId="194" fontId="74" fillId="16" borderId="26" xfId="49" applyNumberFormat="1" applyFont="1" applyFill="1" applyBorder="1" applyAlignment="1">
      <alignment horizontal="center" vertical="center"/>
    </xf>
    <xf numFmtId="193" fontId="10" fillId="0" borderId="39" xfId="61" applyNumberFormat="1" applyFont="1" applyFill="1" applyBorder="1" applyAlignment="1">
      <alignment horizontal="center" vertical="center"/>
      <protection/>
    </xf>
    <xf numFmtId="193" fontId="16" fillId="0" borderId="25" xfId="61" applyNumberFormat="1" applyFont="1" applyFill="1" applyBorder="1" applyAlignment="1">
      <alignment horizontal="center" vertical="center"/>
      <protection/>
    </xf>
    <xf numFmtId="193" fontId="16" fillId="0" borderId="39" xfId="61" applyNumberFormat="1" applyFont="1" applyFill="1" applyBorder="1" applyAlignment="1">
      <alignment horizontal="center" vertical="center"/>
      <protection/>
    </xf>
    <xf numFmtId="2" fontId="17" fillId="0" borderId="42" xfId="61" applyNumberFormat="1" applyFont="1" applyFill="1" applyBorder="1" applyAlignment="1">
      <alignment horizontal="center" vertical="center"/>
      <protection/>
    </xf>
    <xf numFmtId="193" fontId="73" fillId="16" borderId="36" xfId="61" applyNumberFormat="1" applyFont="1" applyFill="1" applyBorder="1" applyAlignment="1">
      <alignment horizontal="center" vertical="center"/>
      <protection/>
    </xf>
    <xf numFmtId="193" fontId="74" fillId="16" borderId="36" xfId="61" applyNumberFormat="1" applyFont="1" applyFill="1" applyBorder="1" applyAlignment="1">
      <alignment horizontal="center" vertical="center"/>
      <protection/>
    </xf>
    <xf numFmtId="0" fontId="69" fillId="37" borderId="14" xfId="0" applyFont="1" applyFill="1" applyBorder="1" applyAlignment="1">
      <alignment horizontal="center"/>
    </xf>
    <xf numFmtId="0" fontId="69" fillId="37" borderId="27" xfId="0" applyFont="1" applyFill="1" applyBorder="1" applyAlignment="1">
      <alignment horizontal="center"/>
    </xf>
    <xf numFmtId="0" fontId="69" fillId="0" borderId="81" xfId="0" applyFont="1" applyFill="1" applyBorder="1" applyAlignment="1">
      <alignment horizontal="center"/>
    </xf>
    <xf numFmtId="1" fontId="14" fillId="0" borderId="23" xfId="61" applyNumberFormat="1" applyFont="1" applyFill="1" applyBorder="1" applyAlignment="1">
      <alignment horizontal="center" vertical="center"/>
      <protection/>
    </xf>
    <xf numFmtId="194" fontId="11" fillId="13" borderId="23" xfId="61" applyNumberFormat="1" applyFont="1" applyFill="1" applyBorder="1" applyAlignment="1">
      <alignment horizontal="center" vertical="center"/>
      <protection/>
    </xf>
    <xf numFmtId="0" fontId="69" fillId="0" borderId="23" xfId="0" applyFont="1" applyBorder="1" applyAlignment="1">
      <alignment horizontal="center"/>
    </xf>
    <xf numFmtId="194" fontId="11" fillId="43" borderId="10" xfId="61" applyNumberFormat="1" applyFont="1" applyFill="1" applyBorder="1" applyAlignment="1">
      <alignment horizontal="center" vertical="center"/>
      <protection/>
    </xf>
    <xf numFmtId="0" fontId="69" fillId="0" borderId="10" xfId="0" applyFont="1" applyBorder="1" applyAlignment="1">
      <alignment horizontal="center"/>
    </xf>
    <xf numFmtId="194" fontId="76" fillId="9" borderId="10" xfId="61" applyNumberFormat="1" applyFont="1" applyFill="1" applyBorder="1" applyAlignment="1">
      <alignment horizontal="center" vertical="center"/>
      <protection/>
    </xf>
    <xf numFmtId="194" fontId="76" fillId="16" borderId="10" xfId="61" applyNumberFormat="1" applyFont="1" applyFill="1" applyBorder="1" applyAlignment="1">
      <alignment horizontal="center" vertical="center"/>
      <protection/>
    </xf>
    <xf numFmtId="194" fontId="11" fillId="0" borderId="10" xfId="61" applyNumberFormat="1" applyFont="1" applyFill="1" applyBorder="1" applyAlignment="1">
      <alignment horizontal="center"/>
      <protection/>
    </xf>
    <xf numFmtId="9" fontId="65" fillId="0" borderId="0" xfId="63" applyFont="1" applyFill="1" applyAlignment="1">
      <alignment horizontal="left"/>
    </xf>
    <xf numFmtId="2" fontId="16" fillId="0" borderId="16" xfId="61" applyNumberFormat="1" applyFont="1" applyFill="1" applyBorder="1" applyAlignment="1">
      <alignment horizontal="center" vertical="center"/>
      <protection/>
    </xf>
    <xf numFmtId="2" fontId="16" fillId="0" borderId="38" xfId="61" applyNumberFormat="1" applyFont="1" applyFill="1" applyBorder="1" applyAlignment="1">
      <alignment horizontal="center" vertical="center"/>
      <protection/>
    </xf>
    <xf numFmtId="193" fontId="10" fillId="0" borderId="46" xfId="61" applyNumberFormat="1" applyFont="1" applyFill="1" applyBorder="1" applyAlignment="1">
      <alignment horizontal="center" vertical="center"/>
      <protection/>
    </xf>
    <xf numFmtId="193" fontId="16" fillId="0" borderId="11" xfId="61" applyNumberFormat="1" applyFont="1" applyFill="1" applyBorder="1" applyAlignment="1">
      <alignment horizontal="center" vertical="center"/>
      <protection/>
    </xf>
    <xf numFmtId="2" fontId="17" fillId="0" borderId="12" xfId="61" applyNumberFormat="1" applyFont="1" applyFill="1" applyBorder="1" applyAlignment="1">
      <alignment horizontal="center" vertical="center"/>
      <protection/>
    </xf>
    <xf numFmtId="2" fontId="16" fillId="13" borderId="27" xfId="61" applyNumberFormat="1" applyFont="1" applyFill="1" applyBorder="1" applyAlignment="1">
      <alignment horizontal="center" vertical="center"/>
      <protection/>
    </xf>
    <xf numFmtId="20" fontId="12" fillId="0" borderId="0" xfId="61" applyNumberFormat="1" applyFont="1" applyAlignment="1">
      <alignment horizontal="center"/>
      <protection/>
    </xf>
    <xf numFmtId="20" fontId="8" fillId="0" borderId="0" xfId="61" applyNumberFormat="1" applyFont="1" applyAlignment="1">
      <alignment horizontal="center"/>
      <protection/>
    </xf>
    <xf numFmtId="0" fontId="4" fillId="0" borderId="64" xfId="56" applyFill="1" applyBorder="1" applyAlignment="1">
      <alignment horizontal="center" vertical="center"/>
      <protection/>
    </xf>
    <xf numFmtId="0" fontId="4" fillId="0" borderId="82" xfId="56" applyFill="1" applyBorder="1" applyAlignment="1">
      <alignment horizontal="center" vertical="center"/>
      <protection/>
    </xf>
    <xf numFmtId="0" fontId="4" fillId="0" borderId="31" xfId="56" applyFill="1" applyBorder="1" applyAlignment="1">
      <alignment vertical="center"/>
      <protection/>
    </xf>
    <xf numFmtId="0" fontId="4" fillId="0" borderId="30" xfId="56" applyFill="1" applyBorder="1" applyAlignment="1">
      <alignment vertical="center"/>
      <protection/>
    </xf>
    <xf numFmtId="0" fontId="4" fillId="0" borderId="28" xfId="56" applyFill="1" applyBorder="1" applyAlignment="1">
      <alignment horizontal="center" vertical="center"/>
      <protection/>
    </xf>
    <xf numFmtId="0" fontId="10" fillId="0" borderId="76" xfId="61" applyFont="1" applyFill="1" applyBorder="1" applyAlignment="1">
      <alignment horizontal="center" vertical="center" textRotation="180" wrapText="1"/>
      <protection/>
    </xf>
    <xf numFmtId="2" fontId="10" fillId="0" borderId="14" xfId="61" applyNumberFormat="1" applyFont="1" applyFill="1" applyBorder="1" applyAlignment="1">
      <alignment horizontal="center" vertical="center" textRotation="180" wrapText="1"/>
      <protection/>
    </xf>
    <xf numFmtId="2" fontId="71" fillId="0" borderId="76" xfId="61" applyNumberFormat="1" applyFont="1" applyFill="1" applyBorder="1" applyAlignment="1">
      <alignment horizontal="center" vertical="center" textRotation="180" wrapText="1"/>
      <protection/>
    </xf>
    <xf numFmtId="2" fontId="10" fillId="0" borderId="27" xfId="61" applyNumberFormat="1" applyFont="1" applyFill="1" applyBorder="1" applyAlignment="1">
      <alignment horizontal="center" vertical="center" textRotation="180" wrapText="1"/>
      <protection/>
    </xf>
    <xf numFmtId="2" fontId="10" fillId="34" borderId="81" xfId="61" applyNumberFormat="1" applyFont="1" applyFill="1" applyBorder="1" applyAlignment="1">
      <alignment horizontal="center" vertical="center" textRotation="180" wrapText="1"/>
      <protection/>
    </xf>
    <xf numFmtId="49" fontId="10" fillId="34" borderId="61" xfId="61" applyNumberFormat="1" applyFont="1" applyFill="1" applyBorder="1" applyAlignment="1">
      <alignment horizontal="center" vertical="center" textRotation="180" wrapText="1"/>
      <protection/>
    </xf>
    <xf numFmtId="2" fontId="10" fillId="34" borderId="61" xfId="61" applyNumberFormat="1" applyFont="1" applyFill="1" applyBorder="1" applyAlignment="1">
      <alignment horizontal="center" vertical="center" textRotation="180" wrapText="1"/>
      <protection/>
    </xf>
    <xf numFmtId="0" fontId="10" fillId="34" borderId="61" xfId="61" applyFont="1" applyFill="1" applyBorder="1" applyAlignment="1">
      <alignment horizontal="center" vertical="center" textRotation="180" wrapText="1"/>
      <protection/>
    </xf>
    <xf numFmtId="2" fontId="71" fillId="34" borderId="61" xfId="61" applyNumberFormat="1" applyFont="1" applyFill="1" applyBorder="1" applyAlignment="1">
      <alignment horizontal="center" vertical="center" textRotation="180" wrapText="1"/>
      <protection/>
    </xf>
    <xf numFmtId="2" fontId="72" fillId="34" borderId="61" xfId="61" applyNumberFormat="1" applyFont="1" applyFill="1" applyBorder="1" applyAlignment="1">
      <alignment horizontal="center" vertical="center" textRotation="180" wrapText="1"/>
      <protection/>
    </xf>
    <xf numFmtId="20" fontId="0" fillId="0" borderId="0" xfId="61" applyNumberFormat="1" applyAlignment="1">
      <alignment horizontal="center"/>
      <protection/>
    </xf>
    <xf numFmtId="193" fontId="10" fillId="13" borderId="60" xfId="61" applyNumberFormat="1" applyFont="1" applyFill="1" applyBorder="1" applyAlignment="1">
      <alignment horizontal="center" vertical="center"/>
      <protection/>
    </xf>
    <xf numFmtId="2" fontId="16" fillId="13" borderId="37" xfId="61" applyNumberFormat="1" applyFont="1" applyFill="1" applyBorder="1" applyAlignment="1">
      <alignment horizontal="center" vertical="center"/>
      <protection/>
    </xf>
    <xf numFmtId="3" fontId="0" fillId="0" borderId="39" xfId="0" applyNumberFormat="1" applyFill="1" applyBorder="1" applyAlignment="1">
      <alignment horizontal="center"/>
    </xf>
    <xf numFmtId="3" fontId="0" fillId="0" borderId="42" xfId="0" applyNumberFormat="1" applyFill="1" applyBorder="1" applyAlignment="1">
      <alignment horizontal="center"/>
    </xf>
    <xf numFmtId="3" fontId="84" fillId="0" borderId="54" xfId="0" applyNumberFormat="1" applyFont="1" applyFill="1" applyBorder="1" applyAlignment="1">
      <alignment/>
    </xf>
    <xf numFmtId="3" fontId="84" fillId="0" borderId="18" xfId="0" applyNumberFormat="1" applyFont="1" applyFill="1" applyBorder="1" applyAlignment="1">
      <alignment/>
    </xf>
    <xf numFmtId="3" fontId="0" fillId="0" borderId="52" xfId="0" applyNumberFormat="1" applyBorder="1" applyAlignment="1">
      <alignment/>
    </xf>
    <xf numFmtId="3" fontId="0" fillId="0" borderId="66" xfId="0" applyNumberFormat="1" applyBorder="1" applyAlignment="1">
      <alignment/>
    </xf>
    <xf numFmtId="3" fontId="0" fillId="0" borderId="32" xfId="0" applyNumberFormat="1" applyBorder="1" applyAlignment="1">
      <alignment/>
    </xf>
    <xf numFmtId="1" fontId="0" fillId="0" borderId="53" xfId="0" applyNumberFormat="1" applyBorder="1" applyAlignment="1">
      <alignment horizontal="center"/>
    </xf>
    <xf numFmtId="0" fontId="0" fillId="0" borderId="17" xfId="0" applyBorder="1" applyAlignment="1">
      <alignment horizontal="center"/>
    </xf>
    <xf numFmtId="0" fontId="0" fillId="0" borderId="52" xfId="0" applyBorder="1" applyAlignment="1">
      <alignment horizontal="center"/>
    </xf>
    <xf numFmtId="0" fontId="0" fillId="0" borderId="32" xfId="0" applyBorder="1" applyAlignment="1">
      <alignment horizontal="center"/>
    </xf>
    <xf numFmtId="1" fontId="0" fillId="0" borderId="53" xfId="0" applyNumberFormat="1" applyFill="1" applyBorder="1" applyAlignment="1">
      <alignment horizontal="center"/>
    </xf>
    <xf numFmtId="0" fontId="0" fillId="0" borderId="52" xfId="0" applyFill="1" applyBorder="1" applyAlignment="1">
      <alignment horizontal="center"/>
    </xf>
    <xf numFmtId="0" fontId="0" fillId="0" borderId="32" xfId="0" applyFill="1" applyBorder="1" applyAlignment="1">
      <alignment horizontal="center"/>
    </xf>
    <xf numFmtId="1" fontId="0" fillId="0" borderId="52" xfId="0" applyNumberFormat="1" applyBorder="1" applyAlignment="1">
      <alignment horizontal="center"/>
    </xf>
    <xf numFmtId="1" fontId="0" fillId="0" borderId="32" xfId="0" applyNumberFormat="1" applyBorder="1" applyAlignment="1">
      <alignment horizontal="center"/>
    </xf>
    <xf numFmtId="0" fontId="0" fillId="37" borderId="80" xfId="0" applyFill="1" applyBorder="1" applyAlignment="1">
      <alignment horizontal="center" vertical="center"/>
    </xf>
    <xf numFmtId="0" fontId="0" fillId="37" borderId="35" xfId="0" applyFill="1" applyBorder="1" applyAlignment="1">
      <alignment horizontal="center" vertical="center"/>
    </xf>
    <xf numFmtId="0" fontId="0" fillId="37" borderId="27" xfId="0" applyFill="1" applyBorder="1" applyAlignment="1">
      <alignment horizontal="center" vertical="center"/>
    </xf>
    <xf numFmtId="1" fontId="0" fillId="0" borderId="59" xfId="0" applyNumberFormat="1" applyFill="1" applyBorder="1" applyAlignment="1">
      <alignment horizontal="center"/>
    </xf>
    <xf numFmtId="1" fontId="0" fillId="0" borderId="30" xfId="0" applyNumberFormat="1" applyFill="1" applyBorder="1" applyAlignment="1">
      <alignment horizontal="center"/>
    </xf>
    <xf numFmtId="1" fontId="0" fillId="0" borderId="67" xfId="0" applyNumberFormat="1" applyFill="1" applyBorder="1" applyAlignment="1">
      <alignment horizontal="center"/>
    </xf>
    <xf numFmtId="1" fontId="0" fillId="0" borderId="72" xfId="0" applyNumberFormat="1" applyFill="1" applyBorder="1" applyAlignment="1">
      <alignment horizontal="center"/>
    </xf>
    <xf numFmtId="1" fontId="0" fillId="0" borderId="71" xfId="0" applyNumberFormat="1" applyFill="1" applyBorder="1" applyAlignment="1">
      <alignment horizontal="center"/>
    </xf>
    <xf numFmtId="1" fontId="0" fillId="0" borderId="31" xfId="0" applyNumberFormat="1" applyFill="1" applyBorder="1" applyAlignment="1">
      <alignment horizontal="center"/>
    </xf>
    <xf numFmtId="3" fontId="0" fillId="0" borderId="72" xfId="0" applyNumberFormat="1" applyFill="1" applyBorder="1" applyAlignment="1">
      <alignment horizontal="center"/>
    </xf>
    <xf numFmtId="3" fontId="0" fillId="37" borderId="22" xfId="0" applyNumberFormat="1" applyFill="1" applyBorder="1" applyAlignment="1">
      <alignment horizontal="center"/>
    </xf>
    <xf numFmtId="3" fontId="0" fillId="37" borderId="23" xfId="0" applyNumberFormat="1" applyFill="1" applyBorder="1" applyAlignment="1">
      <alignment horizontal="center"/>
    </xf>
    <xf numFmtId="3" fontId="0" fillId="37" borderId="26" xfId="0" applyNumberFormat="1" applyFill="1" applyBorder="1" applyAlignment="1">
      <alignment horizontal="center"/>
    </xf>
    <xf numFmtId="3" fontId="0" fillId="37" borderId="11" xfId="0" applyNumberFormat="1" applyFill="1" applyBorder="1" applyAlignment="1">
      <alignment horizontal="center"/>
    </xf>
    <xf numFmtId="3" fontId="0" fillId="37" borderId="10" xfId="0" applyNumberFormat="1" applyFill="1" applyBorder="1" applyAlignment="1">
      <alignment horizontal="center"/>
    </xf>
    <xf numFmtId="3" fontId="0" fillId="37" borderId="12" xfId="0" applyNumberFormat="1" applyFill="1" applyBorder="1" applyAlignment="1">
      <alignment horizontal="center"/>
    </xf>
    <xf numFmtId="0" fontId="63" fillId="0" borderId="83" xfId="0" applyFont="1" applyBorder="1" applyAlignment="1">
      <alignment horizontal="center" vertical="center" wrapText="1"/>
    </xf>
    <xf numFmtId="0" fontId="63" fillId="0" borderId="57" xfId="0" applyFont="1" applyBorder="1" applyAlignment="1">
      <alignment horizontal="center" vertical="center" wrapText="1"/>
    </xf>
    <xf numFmtId="0" fontId="63" fillId="0" borderId="37" xfId="0" applyFont="1" applyBorder="1" applyAlignment="1">
      <alignment horizontal="center" vertical="center" wrapText="1"/>
    </xf>
    <xf numFmtId="3" fontId="8" fillId="37" borderId="31" xfId="0" applyNumberFormat="1" applyFont="1" applyFill="1" applyBorder="1" applyAlignment="1">
      <alignment horizontal="center"/>
    </xf>
    <xf numFmtId="3" fontId="8" fillId="37" borderId="72" xfId="0" applyNumberFormat="1" applyFont="1" applyFill="1" applyBorder="1" applyAlignment="1">
      <alignment horizontal="center"/>
    </xf>
    <xf numFmtId="3" fontId="8" fillId="37" borderId="0" xfId="0" applyNumberFormat="1" applyFont="1" applyFill="1" applyBorder="1" applyAlignment="1">
      <alignment horizontal="center"/>
    </xf>
    <xf numFmtId="3" fontId="0" fillId="37" borderId="52" xfId="0" applyNumberFormat="1" applyFill="1" applyBorder="1" applyAlignment="1">
      <alignment horizontal="center"/>
    </xf>
    <xf numFmtId="3" fontId="0" fillId="37" borderId="32" xfId="0" applyNumberFormat="1" applyFill="1" applyBorder="1" applyAlignment="1">
      <alignment horizontal="center"/>
    </xf>
    <xf numFmtId="3" fontId="0" fillId="37" borderId="53" xfId="0" applyNumberFormat="1" applyFill="1" applyBorder="1" applyAlignment="1">
      <alignment horizontal="center"/>
    </xf>
    <xf numFmtId="1" fontId="0" fillId="0" borderId="0" xfId="0" applyNumberFormat="1" applyFill="1" applyBorder="1" applyAlignment="1">
      <alignment horizontal="center"/>
    </xf>
    <xf numFmtId="3" fontId="0" fillId="0" borderId="52" xfId="0" applyNumberFormat="1" applyFill="1" applyBorder="1" applyAlignment="1">
      <alignment horizontal="center"/>
    </xf>
    <xf numFmtId="3" fontId="0" fillId="0" borderId="32" xfId="0" applyNumberFormat="1" applyFill="1" applyBorder="1" applyAlignment="1">
      <alignment horizontal="center"/>
    </xf>
    <xf numFmtId="1" fontId="0" fillId="0" borderId="32" xfId="0" applyNumberFormat="1" applyFill="1" applyBorder="1" applyAlignment="1">
      <alignment horizontal="center"/>
    </xf>
    <xf numFmtId="1" fontId="0" fillId="0" borderId="73" xfId="0" applyNumberFormat="1" applyFill="1" applyBorder="1" applyAlignment="1">
      <alignment horizontal="center"/>
    </xf>
    <xf numFmtId="0" fontId="0" fillId="0" borderId="55" xfId="0" applyFill="1" applyBorder="1" applyAlignment="1">
      <alignment horizontal="center"/>
    </xf>
    <xf numFmtId="1" fontId="0" fillId="0" borderId="66" xfId="0" applyNumberFormat="1" applyFill="1" applyBorder="1" applyAlignment="1">
      <alignment horizontal="center"/>
    </xf>
    <xf numFmtId="0" fontId="0" fillId="0" borderId="36" xfId="0" applyFill="1" applyBorder="1" applyAlignment="1">
      <alignment horizontal="center"/>
    </xf>
    <xf numFmtId="0" fontId="0" fillId="0" borderId="69" xfId="0" applyFill="1" applyBorder="1" applyAlignment="1">
      <alignment horizontal="center"/>
    </xf>
    <xf numFmtId="1" fontId="0" fillId="0" borderId="37" xfId="0" applyNumberFormat="1" applyFill="1" applyBorder="1" applyAlignment="1">
      <alignment horizontal="center"/>
    </xf>
    <xf numFmtId="0" fontId="69" fillId="37" borderId="35" xfId="0" applyFont="1" applyFill="1" applyBorder="1" applyAlignment="1">
      <alignment horizontal="center"/>
    </xf>
    <xf numFmtId="1" fontId="71" fillId="0" borderId="23" xfId="61" applyNumberFormat="1" applyFont="1" applyFill="1" applyBorder="1" applyAlignment="1">
      <alignment horizontal="center" vertical="center"/>
      <protection/>
    </xf>
    <xf numFmtId="0" fontId="8" fillId="33" borderId="44" xfId="0" applyFont="1" applyFill="1" applyBorder="1" applyAlignment="1">
      <alignment horizontal="left" vertical="center" indent="3"/>
    </xf>
    <xf numFmtId="0" fontId="8" fillId="33" borderId="82" xfId="0" applyFont="1" applyFill="1" applyBorder="1" applyAlignment="1">
      <alignment horizontal="left" vertical="center" indent="3"/>
    </xf>
    <xf numFmtId="0" fontId="8" fillId="0" borderId="10" xfId="0" applyFont="1" applyBorder="1" applyAlignment="1">
      <alignment horizontal="left"/>
    </xf>
    <xf numFmtId="3" fontId="0" fillId="0" borderId="31" xfId="0" applyNumberFormat="1" applyFill="1" applyBorder="1" applyAlignment="1">
      <alignment horizontal="center"/>
    </xf>
    <xf numFmtId="3" fontId="0" fillId="37" borderId="46" xfId="0" applyNumberFormat="1" applyFill="1" applyBorder="1" applyAlignment="1">
      <alignment horizontal="center"/>
    </xf>
    <xf numFmtId="3" fontId="0" fillId="37" borderId="33" xfId="0" applyNumberFormat="1" applyFill="1" applyBorder="1" applyAlignment="1">
      <alignment horizontal="center"/>
    </xf>
    <xf numFmtId="3" fontId="0" fillId="37" borderId="48" xfId="0" applyNumberFormat="1" applyFill="1" applyBorder="1" applyAlignment="1">
      <alignment horizontal="center"/>
    </xf>
    <xf numFmtId="3" fontId="0" fillId="0" borderId="28" xfId="0" applyNumberFormat="1" applyFill="1" applyBorder="1" applyAlignment="1">
      <alignment horizontal="center"/>
    </xf>
    <xf numFmtId="3" fontId="0" fillId="0" borderId="41" xfId="0" applyNumberFormat="1" applyFill="1" applyBorder="1" applyAlignment="1">
      <alignment horizontal="center"/>
    </xf>
    <xf numFmtId="194" fontId="11" fillId="0" borderId="10" xfId="61" applyNumberFormat="1" applyFont="1" applyFill="1" applyBorder="1" applyAlignment="1">
      <alignment horizontal="center" vertical="center"/>
      <protection/>
    </xf>
    <xf numFmtId="194" fontId="10" fillId="0" borderId="10" xfId="61" applyNumberFormat="1" applyFont="1" applyFill="1" applyBorder="1" applyAlignment="1">
      <alignment horizontal="center" vertical="center"/>
      <protection/>
    </xf>
    <xf numFmtId="194" fontId="10" fillId="47" borderId="10" xfId="61" applyNumberFormat="1" applyFont="1" applyFill="1" applyBorder="1" applyAlignment="1">
      <alignment horizontal="center" vertical="center"/>
      <protection/>
    </xf>
    <xf numFmtId="194" fontId="10" fillId="36" borderId="10" xfId="61" applyNumberFormat="1" applyFont="1" applyFill="1" applyBorder="1" applyAlignment="1">
      <alignment horizontal="center"/>
      <protection/>
    </xf>
    <xf numFmtId="1" fontId="4" fillId="0" borderId="0" xfId="61" applyNumberFormat="1" applyFont="1" applyFill="1" applyBorder="1" applyAlignment="1">
      <alignment horizontal="center" vertical="center"/>
      <protection/>
    </xf>
    <xf numFmtId="193" fontId="10" fillId="47" borderId="10" xfId="61" applyNumberFormat="1" applyFont="1" applyFill="1" applyBorder="1" applyAlignment="1">
      <alignment horizontal="center" vertical="center"/>
      <protection/>
    </xf>
    <xf numFmtId="193" fontId="16" fillId="47" borderId="10" xfId="61" applyNumberFormat="1" applyFont="1" applyFill="1" applyBorder="1" applyAlignment="1">
      <alignment horizontal="center" vertical="center"/>
      <protection/>
    </xf>
    <xf numFmtId="193" fontId="10" fillId="47" borderId="25" xfId="61" applyNumberFormat="1" applyFont="1" applyFill="1" applyBorder="1" applyAlignment="1">
      <alignment horizontal="center" vertical="center"/>
      <protection/>
    </xf>
    <xf numFmtId="193" fontId="16" fillId="47" borderId="25" xfId="61" applyNumberFormat="1" applyFont="1" applyFill="1" applyBorder="1" applyAlignment="1">
      <alignment horizontal="center" vertical="center"/>
      <protection/>
    </xf>
    <xf numFmtId="193" fontId="10" fillId="16" borderId="25" xfId="61" applyNumberFormat="1" applyFont="1" applyFill="1" applyBorder="1" applyAlignment="1">
      <alignment horizontal="center" vertical="center"/>
      <protection/>
    </xf>
    <xf numFmtId="193" fontId="16" fillId="16" borderId="25" xfId="61" applyNumberFormat="1" applyFont="1" applyFill="1" applyBorder="1" applyAlignment="1">
      <alignment horizontal="center" vertical="center"/>
      <protection/>
    </xf>
    <xf numFmtId="0" fontId="69" fillId="37" borderId="83" xfId="0" applyFont="1" applyFill="1" applyBorder="1" applyAlignment="1">
      <alignment horizontal="center"/>
    </xf>
    <xf numFmtId="194" fontId="10" fillId="33" borderId="12" xfId="61" applyNumberFormat="1" applyFont="1" applyFill="1" applyBorder="1" applyAlignment="1">
      <alignment horizontal="center" vertical="center"/>
      <protection/>
    </xf>
    <xf numFmtId="194" fontId="10" fillId="0" borderId="12" xfId="61" applyNumberFormat="1" applyFont="1" applyFill="1" applyBorder="1" applyAlignment="1">
      <alignment horizontal="center" vertical="center"/>
      <protection/>
    </xf>
    <xf numFmtId="0" fontId="0" fillId="0" borderId="12" xfId="0" applyFill="1" applyBorder="1" applyAlignment="1">
      <alignment horizontal="center"/>
    </xf>
    <xf numFmtId="194" fontId="10" fillId="0" borderId="12" xfId="61" applyNumberFormat="1" applyFont="1" applyFill="1" applyBorder="1" applyAlignment="1">
      <alignment horizontal="center"/>
      <protection/>
    </xf>
    <xf numFmtId="193" fontId="16" fillId="16" borderId="33" xfId="61" applyNumberFormat="1" applyFont="1" applyFill="1" applyBorder="1" applyAlignment="1">
      <alignment horizontal="center" vertical="center"/>
      <protection/>
    </xf>
    <xf numFmtId="193" fontId="10" fillId="16" borderId="33" xfId="61" applyNumberFormat="1" applyFont="1" applyFill="1" applyBorder="1" applyAlignment="1">
      <alignment horizontal="center" vertical="center"/>
      <protection/>
    </xf>
    <xf numFmtId="21" fontId="16" fillId="42" borderId="38" xfId="61" applyNumberFormat="1" applyFont="1" applyFill="1" applyBorder="1" applyAlignment="1">
      <alignment horizontal="center" vertical="center"/>
      <protection/>
    </xf>
    <xf numFmtId="21" fontId="16" fillId="42" borderId="24" xfId="61" applyNumberFormat="1" applyFont="1" applyFill="1" applyBorder="1" applyAlignment="1">
      <alignment horizontal="center" vertical="center"/>
      <protection/>
    </xf>
    <xf numFmtId="21" fontId="16" fillId="42" borderId="16" xfId="61" applyNumberFormat="1" applyFont="1" applyFill="1" applyBorder="1" applyAlignment="1">
      <alignment horizontal="center" vertical="center"/>
      <protection/>
    </xf>
    <xf numFmtId="1" fontId="4" fillId="0" borderId="36" xfId="61" applyNumberFormat="1" applyFont="1" applyFill="1" applyBorder="1" applyAlignment="1">
      <alignment horizontal="center" vertical="center"/>
      <protection/>
    </xf>
    <xf numFmtId="0" fontId="20" fillId="0" borderId="36" xfId="0" applyFont="1" applyBorder="1" applyAlignment="1">
      <alignment horizontal="center"/>
    </xf>
    <xf numFmtId="194" fontId="20" fillId="0" borderId="36" xfId="0" applyNumberFormat="1" applyFont="1" applyBorder="1" applyAlignment="1">
      <alignment horizontal="left"/>
    </xf>
    <xf numFmtId="21" fontId="16" fillId="0" borderId="36" xfId="0" applyNumberFormat="1" applyFont="1" applyBorder="1" applyAlignment="1">
      <alignment horizontal="center" vertical="center"/>
    </xf>
    <xf numFmtId="21" fontId="16" fillId="0" borderId="43" xfId="0" applyNumberFormat="1" applyFont="1" applyBorder="1" applyAlignment="1">
      <alignment horizontal="center" vertical="center"/>
    </xf>
    <xf numFmtId="193" fontId="10" fillId="48" borderId="36" xfId="0" applyNumberFormat="1" applyFont="1" applyFill="1" applyBorder="1" applyAlignment="1">
      <alignment horizontal="center" vertical="center"/>
    </xf>
    <xf numFmtId="193" fontId="16" fillId="48" borderId="36" xfId="0" applyNumberFormat="1" applyFont="1" applyFill="1" applyBorder="1" applyAlignment="1">
      <alignment horizontal="center" vertical="center"/>
    </xf>
    <xf numFmtId="193" fontId="16" fillId="46" borderId="36" xfId="0" applyNumberFormat="1" applyFont="1" applyFill="1" applyBorder="1" applyAlignment="1">
      <alignment horizontal="center" vertical="center"/>
    </xf>
    <xf numFmtId="193" fontId="10" fillId="46" borderId="36" xfId="0" applyNumberFormat="1" applyFont="1" applyFill="1" applyBorder="1" applyAlignment="1">
      <alignment horizontal="center" vertical="center"/>
    </xf>
    <xf numFmtId="193" fontId="16" fillId="16" borderId="36" xfId="61" applyNumberFormat="1" applyFont="1" applyFill="1" applyBorder="1" applyAlignment="1">
      <alignment horizontal="center" vertical="center"/>
      <protection/>
    </xf>
    <xf numFmtId="193" fontId="10" fillId="16" borderId="36" xfId="61" applyNumberFormat="1" applyFont="1" applyFill="1" applyBorder="1" applyAlignment="1">
      <alignment horizontal="center" vertical="center"/>
      <protection/>
    </xf>
    <xf numFmtId="0" fontId="20" fillId="42" borderId="32" xfId="61" applyNumberFormat="1" applyFont="1" applyFill="1" applyBorder="1" applyAlignment="1">
      <alignment horizontal="center"/>
      <protection/>
    </xf>
    <xf numFmtId="21" fontId="16" fillId="42" borderId="32" xfId="61" applyNumberFormat="1" applyFont="1" applyFill="1" applyBorder="1" applyAlignment="1">
      <alignment horizontal="center" vertical="center"/>
      <protection/>
    </xf>
    <xf numFmtId="21" fontId="16" fillId="42" borderId="66" xfId="61" applyNumberFormat="1" applyFont="1" applyFill="1" applyBorder="1" applyAlignment="1">
      <alignment horizontal="center" vertical="center"/>
      <protection/>
    </xf>
    <xf numFmtId="193" fontId="10" fillId="33" borderId="32" xfId="61" applyNumberFormat="1" applyFont="1" applyFill="1" applyBorder="1" applyAlignment="1">
      <alignment horizontal="center" vertical="center"/>
      <protection/>
    </xf>
    <xf numFmtId="193" fontId="16" fillId="33" borderId="32" xfId="61" applyNumberFormat="1" applyFont="1" applyFill="1" applyBorder="1" applyAlignment="1">
      <alignment horizontal="center" vertical="center"/>
      <protection/>
    </xf>
    <xf numFmtId="49" fontId="4" fillId="42" borderId="25" xfId="61" applyNumberFormat="1" applyFont="1" applyFill="1" applyBorder="1" applyAlignment="1">
      <alignment horizontal="center" vertical="center"/>
      <protection/>
    </xf>
    <xf numFmtId="194" fontId="21" fillId="42" borderId="25" xfId="61" applyNumberFormat="1" applyFont="1" applyFill="1" applyBorder="1" applyAlignment="1">
      <alignment horizontal="left"/>
      <protection/>
    </xf>
    <xf numFmtId="194" fontId="21" fillId="0" borderId="23" xfId="61" applyNumberFormat="1" applyFont="1" applyFill="1" applyBorder="1" applyAlignment="1">
      <alignment horizontal="left"/>
      <protection/>
    </xf>
    <xf numFmtId="49" fontId="4" fillId="42" borderId="32" xfId="61" applyNumberFormat="1" applyFont="1" applyFill="1" applyBorder="1" applyAlignment="1">
      <alignment horizontal="center" vertical="center"/>
      <protection/>
    </xf>
    <xf numFmtId="1" fontId="4" fillId="42" borderId="32" xfId="61" applyNumberFormat="1" applyFont="1" applyFill="1" applyBorder="1" applyAlignment="1">
      <alignment horizontal="center" vertical="center"/>
      <protection/>
    </xf>
    <xf numFmtId="0" fontId="20" fillId="42" borderId="32" xfId="61" applyNumberFormat="1" applyFont="1" applyFill="1" applyBorder="1" applyAlignment="1">
      <alignment horizontal="center"/>
      <protection/>
    </xf>
    <xf numFmtId="194" fontId="21" fillId="42" borderId="32" xfId="61" applyNumberFormat="1" applyFont="1" applyFill="1" applyBorder="1" applyAlignment="1">
      <alignment horizontal="left"/>
      <protection/>
    </xf>
    <xf numFmtId="49" fontId="4" fillId="42" borderId="33" xfId="61" applyNumberFormat="1" applyFont="1" applyFill="1" applyBorder="1" applyAlignment="1">
      <alignment horizontal="center" vertical="center"/>
      <protection/>
    </xf>
    <xf numFmtId="0" fontId="20" fillId="42" borderId="33" xfId="61" applyNumberFormat="1" applyFont="1" applyFill="1" applyBorder="1" applyAlignment="1">
      <alignment horizontal="center"/>
      <protection/>
    </xf>
    <xf numFmtId="194" fontId="21" fillId="42" borderId="33" xfId="61" applyNumberFormat="1" applyFont="1" applyFill="1" applyBorder="1" applyAlignment="1">
      <alignment horizontal="left"/>
      <protection/>
    </xf>
    <xf numFmtId="1" fontId="18" fillId="42" borderId="10" xfId="61" applyNumberFormat="1" applyFont="1" applyFill="1" applyBorder="1" applyAlignment="1">
      <alignment horizontal="center" vertical="center"/>
      <protection/>
    </xf>
    <xf numFmtId="21" fontId="16" fillId="42" borderId="61" xfId="61" applyNumberFormat="1" applyFont="1" applyFill="1" applyBorder="1" applyAlignment="1">
      <alignment horizontal="center" vertical="center"/>
      <protection/>
    </xf>
    <xf numFmtId="0" fontId="20" fillId="0" borderId="10" xfId="0" applyFont="1" applyBorder="1" applyAlignment="1">
      <alignment horizontal="center"/>
    </xf>
    <xf numFmtId="1" fontId="4" fillId="0" borderId="10" xfId="0" applyNumberFormat="1" applyFont="1" applyBorder="1" applyAlignment="1">
      <alignment horizontal="center" vertical="center"/>
    </xf>
    <xf numFmtId="0" fontId="80" fillId="0" borderId="10" xfId="0" applyFont="1" applyBorder="1" applyAlignment="1">
      <alignment horizontal="center"/>
    </xf>
    <xf numFmtId="194" fontId="20" fillId="0" borderId="10" xfId="0" applyNumberFormat="1" applyFont="1" applyBorder="1" applyAlignment="1">
      <alignment horizontal="left"/>
    </xf>
    <xf numFmtId="21" fontId="16" fillId="0" borderId="10" xfId="0" applyNumberFormat="1" applyFont="1" applyBorder="1" applyAlignment="1">
      <alignment horizontal="center" vertical="center"/>
    </xf>
    <xf numFmtId="21" fontId="16" fillId="42" borderId="36" xfId="61" applyNumberFormat="1" applyFont="1" applyFill="1" applyBorder="1" applyAlignment="1">
      <alignment horizontal="center" vertical="center"/>
      <protection/>
    </xf>
    <xf numFmtId="21" fontId="16" fillId="0" borderId="16" xfId="0" applyNumberFormat="1" applyFont="1" applyBorder="1" applyAlignment="1">
      <alignment horizontal="center" vertical="center"/>
    </xf>
    <xf numFmtId="193" fontId="10" fillId="48" borderId="10" xfId="0" applyNumberFormat="1" applyFont="1" applyFill="1" applyBorder="1" applyAlignment="1">
      <alignment horizontal="center" vertical="center"/>
    </xf>
    <xf numFmtId="193" fontId="10" fillId="33" borderId="36" xfId="61" applyNumberFormat="1" applyFont="1" applyFill="1" applyBorder="1" applyAlignment="1">
      <alignment horizontal="center" vertical="center"/>
      <protection/>
    </xf>
    <xf numFmtId="193" fontId="16" fillId="48" borderId="10" xfId="0" applyNumberFormat="1" applyFont="1" applyFill="1" applyBorder="1" applyAlignment="1">
      <alignment horizontal="center" vertical="center"/>
    </xf>
    <xf numFmtId="193" fontId="16" fillId="33" borderId="36" xfId="61" applyNumberFormat="1" applyFont="1" applyFill="1" applyBorder="1" applyAlignment="1">
      <alignment horizontal="center" vertical="center"/>
      <protection/>
    </xf>
    <xf numFmtId="193" fontId="16" fillId="46" borderId="10" xfId="0" applyNumberFormat="1" applyFont="1" applyFill="1" applyBorder="1" applyAlignment="1">
      <alignment horizontal="center" vertical="center"/>
    </xf>
    <xf numFmtId="193" fontId="10" fillId="46" borderId="10" xfId="0" applyNumberFormat="1" applyFont="1" applyFill="1" applyBorder="1" applyAlignment="1">
      <alignment horizontal="center" vertical="center"/>
    </xf>
    <xf numFmtId="194" fontId="20" fillId="42" borderId="32" xfId="61" applyNumberFormat="1" applyFont="1" applyFill="1" applyBorder="1" applyAlignment="1">
      <alignment horizontal="left"/>
      <protection/>
    </xf>
    <xf numFmtId="193" fontId="10" fillId="43" borderId="32" xfId="61" applyNumberFormat="1" applyFont="1" applyFill="1" applyBorder="1" applyAlignment="1">
      <alignment horizontal="center" vertical="center"/>
      <protection/>
    </xf>
    <xf numFmtId="193" fontId="16" fillId="43" borderId="32" xfId="61" applyNumberFormat="1" applyFont="1" applyFill="1" applyBorder="1" applyAlignment="1">
      <alignment horizontal="center" vertical="center"/>
      <protection/>
    </xf>
    <xf numFmtId="193" fontId="16" fillId="47" borderId="32" xfId="61" applyNumberFormat="1" applyFont="1" applyFill="1" applyBorder="1" applyAlignment="1">
      <alignment horizontal="center" vertical="center"/>
      <protection/>
    </xf>
    <xf numFmtId="193" fontId="10" fillId="47" borderId="32" xfId="61" applyNumberFormat="1" applyFont="1" applyFill="1" applyBorder="1" applyAlignment="1">
      <alignment horizontal="center" vertical="center"/>
      <protection/>
    </xf>
    <xf numFmtId="194" fontId="20" fillId="0" borderId="36" xfId="61" applyNumberFormat="1" applyFont="1" applyFill="1" applyBorder="1" applyAlignment="1">
      <alignment horizontal="left"/>
      <protection/>
    </xf>
    <xf numFmtId="1" fontId="18" fillId="42" borderId="32" xfId="61" applyNumberFormat="1" applyFont="1" applyFill="1" applyBorder="1" applyAlignment="1">
      <alignment horizontal="center" vertical="center"/>
      <protection/>
    </xf>
    <xf numFmtId="1" fontId="11" fillId="0" borderId="23" xfId="61" applyNumberFormat="1" applyFont="1" applyFill="1" applyBorder="1" applyAlignment="1">
      <alignment horizontal="center" vertical="center"/>
      <protection/>
    </xf>
    <xf numFmtId="1" fontId="11" fillId="0" borderId="10" xfId="61" applyNumberFormat="1" applyFont="1" applyFill="1" applyBorder="1" applyAlignment="1">
      <alignment horizontal="center" vertical="center"/>
      <protection/>
    </xf>
    <xf numFmtId="1" fontId="11" fillId="0" borderId="25" xfId="61" applyNumberFormat="1" applyFont="1" applyFill="1" applyBorder="1" applyAlignment="1">
      <alignment horizontal="center" vertical="center"/>
      <protection/>
    </xf>
    <xf numFmtId="1" fontId="11" fillId="0" borderId="36" xfId="61" applyNumberFormat="1" applyFont="1" applyFill="1" applyBorder="1" applyAlignment="1">
      <alignment horizontal="center" vertical="center"/>
      <protection/>
    </xf>
    <xf numFmtId="0" fontId="80" fillId="42" borderId="32" xfId="61" applyFont="1" applyFill="1" applyBorder="1" applyAlignment="1">
      <alignment horizontal="center"/>
      <protection/>
    </xf>
    <xf numFmtId="2" fontId="17" fillId="43" borderId="37" xfId="61" applyNumberFormat="1" applyFont="1" applyFill="1" applyBorder="1" applyAlignment="1">
      <alignment horizontal="center" vertical="center"/>
      <protection/>
    </xf>
    <xf numFmtId="0" fontId="23" fillId="0" borderId="10" xfId="57" applyFont="1" applyBorder="1">
      <alignment/>
      <protection/>
    </xf>
    <xf numFmtId="0" fontId="23" fillId="0" borderId="25" xfId="57" applyFont="1" applyBorder="1">
      <alignment/>
      <protection/>
    </xf>
    <xf numFmtId="0" fontId="80" fillId="0" borderId="36" xfId="0" applyFont="1" applyBorder="1" applyAlignment="1">
      <alignment horizontal="center"/>
    </xf>
    <xf numFmtId="1" fontId="70" fillId="42" borderId="32" xfId="61" applyNumberFormat="1" applyFont="1" applyFill="1" applyBorder="1" applyAlignment="1">
      <alignment horizontal="center" vertical="center"/>
      <protection/>
    </xf>
    <xf numFmtId="1" fontId="70" fillId="42" borderId="33" xfId="61" applyNumberFormat="1" applyFont="1" applyFill="1" applyBorder="1" applyAlignment="1">
      <alignment horizontal="center" vertical="center"/>
      <protection/>
    </xf>
    <xf numFmtId="1" fontId="70" fillId="42" borderId="25" xfId="61" applyNumberFormat="1" applyFont="1" applyFill="1" applyBorder="1" applyAlignment="1">
      <alignment horizontal="center" vertical="center"/>
      <protection/>
    </xf>
    <xf numFmtId="49" fontId="4" fillId="0" borderId="56" xfId="61" applyNumberFormat="1" applyFont="1" applyFill="1" applyBorder="1" applyAlignment="1">
      <alignment horizontal="center" vertical="center"/>
      <protection/>
    </xf>
    <xf numFmtId="49" fontId="18" fillId="0" borderId="81" xfId="61" applyNumberFormat="1" applyFont="1" applyFill="1" applyBorder="1" applyAlignment="1">
      <alignment horizontal="center" vertical="center"/>
      <protection/>
    </xf>
    <xf numFmtId="1" fontId="70" fillId="0" borderId="61" xfId="61" applyNumberFormat="1" applyFont="1" applyFill="1" applyBorder="1" applyAlignment="1">
      <alignment horizontal="center" vertical="center"/>
      <protection/>
    </xf>
    <xf numFmtId="1" fontId="79" fillId="0" borderId="61" xfId="61" applyNumberFormat="1" applyFont="1" applyFill="1" applyBorder="1" applyAlignment="1">
      <alignment horizontal="center"/>
      <protection/>
    </xf>
    <xf numFmtId="0" fontId="44" fillId="0" borderId="57" xfId="61" applyNumberFormat="1" applyFont="1" applyFill="1" applyBorder="1" applyAlignment="1">
      <alignment horizontal="center"/>
      <protection/>
    </xf>
    <xf numFmtId="0" fontId="8" fillId="0" borderId="18" xfId="0" applyFont="1" applyFill="1" applyBorder="1" applyAlignment="1">
      <alignment vertical="center"/>
    </xf>
    <xf numFmtId="0" fontId="4" fillId="0" borderId="57" xfId="56" applyFill="1" applyBorder="1" applyAlignment="1">
      <alignment vertical="center"/>
      <protection/>
    </xf>
    <xf numFmtId="2" fontId="16" fillId="0" borderId="81" xfId="61" applyNumberFormat="1" applyFont="1" applyFill="1" applyBorder="1" applyAlignment="1">
      <alignment horizontal="center" vertical="center"/>
      <protection/>
    </xf>
    <xf numFmtId="21" fontId="16" fillId="0" borderId="61" xfId="61" applyNumberFormat="1" applyFont="1" applyFill="1" applyBorder="1" applyAlignment="1">
      <alignment horizontal="center" vertical="center"/>
      <protection/>
    </xf>
    <xf numFmtId="193" fontId="10" fillId="33" borderId="61" xfId="61" applyNumberFormat="1" applyFont="1" applyFill="1" applyBorder="1" applyAlignment="1">
      <alignment horizontal="center" vertical="center"/>
      <protection/>
    </xf>
    <xf numFmtId="193" fontId="16" fillId="33" borderId="61" xfId="61" applyNumberFormat="1" applyFont="1" applyFill="1" applyBorder="1" applyAlignment="1">
      <alignment horizontal="center" vertical="center"/>
      <protection/>
    </xf>
    <xf numFmtId="2" fontId="16" fillId="33" borderId="57" xfId="61" applyNumberFormat="1" applyFont="1" applyFill="1" applyBorder="1" applyAlignment="1">
      <alignment horizontal="center" vertical="center"/>
      <protection/>
    </xf>
    <xf numFmtId="193" fontId="10" fillId="41" borderId="56" xfId="61" applyNumberFormat="1" applyFont="1" applyFill="1" applyBorder="1" applyAlignment="1">
      <alignment horizontal="center" vertical="center"/>
      <protection/>
    </xf>
    <xf numFmtId="193" fontId="16" fillId="41" borderId="61" xfId="61" applyNumberFormat="1" applyFont="1" applyFill="1" applyBorder="1" applyAlignment="1">
      <alignment horizontal="center" vertical="center"/>
      <protection/>
    </xf>
    <xf numFmtId="193" fontId="10" fillId="41" borderId="61" xfId="61" applyNumberFormat="1" applyFont="1" applyFill="1" applyBorder="1" applyAlignment="1">
      <alignment horizontal="center" vertical="center"/>
      <protection/>
    </xf>
    <xf numFmtId="2" fontId="17" fillId="41" borderId="57" xfId="61" applyNumberFormat="1" applyFont="1" applyFill="1" applyBorder="1" applyAlignment="1">
      <alignment horizontal="center" vertical="center"/>
      <protection/>
    </xf>
    <xf numFmtId="193" fontId="73" fillId="35" borderId="56" xfId="61" applyNumberFormat="1" applyFont="1" applyFill="1" applyBorder="1" applyAlignment="1">
      <alignment horizontal="center" vertical="center"/>
      <protection/>
    </xf>
    <xf numFmtId="193" fontId="74" fillId="35" borderId="61" xfId="61" applyNumberFormat="1" applyFont="1" applyFill="1" applyBorder="1" applyAlignment="1">
      <alignment horizontal="center" vertical="center"/>
      <protection/>
    </xf>
    <xf numFmtId="193" fontId="73" fillId="35" borderId="61" xfId="61" applyNumberFormat="1" applyFont="1" applyFill="1" applyBorder="1" applyAlignment="1">
      <alignment horizontal="center" vertical="center"/>
      <protection/>
    </xf>
    <xf numFmtId="2" fontId="74" fillId="35" borderId="57" xfId="49" applyNumberFormat="1" applyFont="1" applyFill="1" applyBorder="1" applyAlignment="1">
      <alignment horizontal="center" vertical="center"/>
    </xf>
    <xf numFmtId="193" fontId="10" fillId="33" borderId="56" xfId="61" applyNumberFormat="1" applyFont="1" applyFill="1" applyBorder="1" applyAlignment="1">
      <alignment horizontal="center" vertical="center"/>
      <protection/>
    </xf>
    <xf numFmtId="49" fontId="18" fillId="0" borderId="69" xfId="61" applyNumberFormat="1" applyFont="1" applyFill="1" applyBorder="1" applyAlignment="1">
      <alignment horizontal="center" vertical="center"/>
      <protection/>
    </xf>
    <xf numFmtId="0" fontId="44" fillId="0" borderId="37" xfId="61" applyNumberFormat="1" applyFont="1" applyFill="1" applyBorder="1" applyAlignment="1">
      <alignment horizontal="center"/>
      <protection/>
    </xf>
    <xf numFmtId="0" fontId="8" fillId="0" borderId="68" xfId="0" applyFont="1" applyFill="1" applyBorder="1" applyAlignment="1">
      <alignment vertical="center"/>
    </xf>
    <xf numFmtId="0" fontId="4" fillId="0" borderId="37" xfId="56" applyFill="1" applyBorder="1" applyAlignment="1">
      <alignment vertical="center"/>
      <protection/>
    </xf>
    <xf numFmtId="2" fontId="16" fillId="33" borderId="37" xfId="61" applyNumberFormat="1" applyFont="1" applyFill="1" applyBorder="1" applyAlignment="1">
      <alignment horizontal="center" vertical="center"/>
      <protection/>
    </xf>
    <xf numFmtId="193" fontId="10" fillId="41" borderId="60" xfId="61" applyNumberFormat="1" applyFont="1" applyFill="1" applyBorder="1" applyAlignment="1">
      <alignment horizontal="center" vertical="center"/>
      <protection/>
    </xf>
    <xf numFmtId="193" fontId="16" fillId="41" borderId="36" xfId="61" applyNumberFormat="1" applyFont="1" applyFill="1" applyBorder="1" applyAlignment="1">
      <alignment horizontal="center" vertical="center"/>
      <protection/>
    </xf>
    <xf numFmtId="193" fontId="10" fillId="41" borderId="36" xfId="61" applyNumberFormat="1" applyFont="1" applyFill="1" applyBorder="1" applyAlignment="1">
      <alignment horizontal="center" vertical="center"/>
      <protection/>
    </xf>
    <xf numFmtId="2" fontId="17" fillId="41" borderId="37" xfId="61" applyNumberFormat="1" applyFont="1" applyFill="1" applyBorder="1" applyAlignment="1">
      <alignment horizontal="center" vertical="center"/>
      <protection/>
    </xf>
    <xf numFmtId="1" fontId="79" fillId="0" borderId="14" xfId="61" applyNumberFormat="1" applyFont="1" applyFill="1" applyBorder="1" applyAlignment="1">
      <alignment horizontal="center"/>
      <protection/>
    </xf>
    <xf numFmtId="0" fontId="44" fillId="0" borderId="27" xfId="61" applyNumberFormat="1" applyFont="1" applyFill="1" applyBorder="1" applyAlignment="1">
      <alignment horizontal="center"/>
      <protection/>
    </xf>
    <xf numFmtId="0" fontId="8" fillId="0" borderId="80" xfId="0" applyFont="1" applyFill="1" applyBorder="1" applyAlignment="1">
      <alignment vertical="center"/>
    </xf>
    <xf numFmtId="0" fontId="4" fillId="0" borderId="27" xfId="56" applyFill="1" applyBorder="1" applyAlignment="1">
      <alignment vertical="center"/>
      <protection/>
    </xf>
    <xf numFmtId="193" fontId="10" fillId="33" borderId="13" xfId="61" applyNumberFormat="1" applyFont="1" applyFill="1" applyBorder="1" applyAlignment="1">
      <alignment horizontal="center" vertical="center"/>
      <protection/>
    </xf>
    <xf numFmtId="193" fontId="10" fillId="33" borderId="14" xfId="61" applyNumberFormat="1" applyFont="1" applyFill="1" applyBorder="1" applyAlignment="1">
      <alignment horizontal="center" vertical="center"/>
      <protection/>
    </xf>
    <xf numFmtId="193" fontId="16" fillId="33" borderId="14" xfId="61" applyNumberFormat="1" applyFont="1" applyFill="1" applyBorder="1" applyAlignment="1">
      <alignment horizontal="center" vertical="center"/>
      <protection/>
    </xf>
    <xf numFmtId="2" fontId="16" fillId="33" borderId="27" xfId="61" applyNumberFormat="1" applyFont="1" applyFill="1" applyBorder="1" applyAlignment="1">
      <alignment horizontal="center" vertical="center"/>
      <protection/>
    </xf>
    <xf numFmtId="193" fontId="10" fillId="41" borderId="13" xfId="61" applyNumberFormat="1" applyFont="1" applyFill="1" applyBorder="1" applyAlignment="1">
      <alignment horizontal="center" vertical="center"/>
      <protection/>
    </xf>
    <xf numFmtId="193" fontId="16" fillId="41" borderId="14" xfId="61" applyNumberFormat="1" applyFont="1" applyFill="1" applyBorder="1" applyAlignment="1">
      <alignment horizontal="center" vertical="center"/>
      <protection/>
    </xf>
    <xf numFmtId="193" fontId="10" fillId="41" borderId="14" xfId="61" applyNumberFormat="1" applyFont="1" applyFill="1" applyBorder="1" applyAlignment="1">
      <alignment horizontal="center" vertical="center"/>
      <protection/>
    </xf>
    <xf numFmtId="2" fontId="17" fillId="41" borderId="27" xfId="61" applyNumberFormat="1" applyFont="1" applyFill="1" applyBorder="1" applyAlignment="1">
      <alignment horizontal="center" vertical="center"/>
      <protection/>
    </xf>
    <xf numFmtId="193" fontId="73" fillId="35" borderId="13" xfId="61" applyNumberFormat="1" applyFont="1" applyFill="1" applyBorder="1" applyAlignment="1">
      <alignment horizontal="center" vertical="center"/>
      <protection/>
    </xf>
    <xf numFmtId="193" fontId="74" fillId="35" borderId="14" xfId="61" applyNumberFormat="1" applyFont="1" applyFill="1" applyBorder="1" applyAlignment="1">
      <alignment horizontal="center" vertical="center"/>
      <protection/>
    </xf>
    <xf numFmtId="193" fontId="73" fillId="35" borderId="14" xfId="61" applyNumberFormat="1" applyFont="1" applyFill="1" applyBorder="1" applyAlignment="1">
      <alignment horizontal="center" vertical="center"/>
      <protection/>
    </xf>
    <xf numFmtId="2" fontId="74" fillId="35" borderId="27" xfId="49" applyNumberFormat="1" applyFont="1" applyFill="1" applyBorder="1" applyAlignment="1">
      <alignment horizontal="center" vertical="center"/>
    </xf>
    <xf numFmtId="1" fontId="4" fillId="0" borderId="13" xfId="61" applyNumberFormat="1" applyFont="1" applyFill="1" applyBorder="1" applyAlignment="1">
      <alignment horizontal="center" vertical="center"/>
      <protection/>
    </xf>
    <xf numFmtId="1" fontId="4" fillId="0" borderId="14" xfId="61" applyNumberFormat="1" applyFont="1" applyFill="1" applyBorder="1" applyAlignment="1">
      <alignment horizontal="center" vertical="center"/>
      <protection/>
    </xf>
    <xf numFmtId="0" fontId="80" fillId="0" borderId="14" xfId="61" applyFont="1" applyFill="1" applyBorder="1" applyAlignment="1">
      <alignment horizontal="center"/>
      <protection/>
    </xf>
    <xf numFmtId="194" fontId="20" fillId="0" borderId="14" xfId="61" applyNumberFormat="1" applyFont="1" applyFill="1" applyBorder="1" applyAlignment="1">
      <alignment horizontal="left"/>
      <protection/>
    </xf>
    <xf numFmtId="0" fontId="0" fillId="0" borderId="14" xfId="0" applyFill="1" applyBorder="1" applyAlignment="1">
      <alignment horizontal="left"/>
    </xf>
    <xf numFmtId="2" fontId="16" fillId="0" borderId="14" xfId="61" applyNumberFormat="1" applyFont="1" applyFill="1" applyBorder="1" applyAlignment="1">
      <alignment horizontal="center" vertical="center"/>
      <protection/>
    </xf>
    <xf numFmtId="193" fontId="10" fillId="19" borderId="14" xfId="61" applyNumberFormat="1" applyFont="1" applyFill="1" applyBorder="1" applyAlignment="1">
      <alignment horizontal="center" vertical="center"/>
      <protection/>
    </xf>
    <xf numFmtId="193" fontId="16" fillId="19" borderId="14" xfId="61" applyNumberFormat="1" applyFont="1" applyFill="1" applyBorder="1" applyAlignment="1">
      <alignment horizontal="center" vertical="center"/>
      <protection/>
    </xf>
    <xf numFmtId="2" fontId="16" fillId="19" borderId="14" xfId="61" applyNumberFormat="1" applyFont="1" applyFill="1" applyBorder="1" applyAlignment="1">
      <alignment horizontal="center" vertical="center"/>
      <protection/>
    </xf>
    <xf numFmtId="193" fontId="10" fillId="43" borderId="14" xfId="61" applyNumberFormat="1" applyFont="1" applyFill="1" applyBorder="1" applyAlignment="1">
      <alignment horizontal="center" vertical="center"/>
      <protection/>
    </xf>
    <xf numFmtId="193" fontId="16" fillId="43" borderId="14" xfId="61" applyNumberFormat="1" applyFont="1" applyFill="1" applyBorder="1" applyAlignment="1">
      <alignment horizontal="center" vertical="center"/>
      <protection/>
    </xf>
    <xf numFmtId="2" fontId="17" fillId="43" borderId="14" xfId="61" applyNumberFormat="1" applyFont="1" applyFill="1" applyBorder="1" applyAlignment="1">
      <alignment horizontal="center" vertical="center"/>
      <protection/>
    </xf>
    <xf numFmtId="2" fontId="17" fillId="33" borderId="27" xfId="49" applyNumberFormat="1" applyFont="1" applyFill="1" applyBorder="1" applyAlignment="1">
      <alignment horizontal="center" vertical="center"/>
    </xf>
    <xf numFmtId="0" fontId="0" fillId="0" borderId="36" xfId="0" applyFont="1" applyFill="1" applyBorder="1" applyAlignment="1">
      <alignment vertical="center"/>
    </xf>
    <xf numFmtId="0" fontId="0" fillId="0" borderId="69" xfId="0" applyFont="1" applyFill="1" applyBorder="1" applyAlignment="1">
      <alignment vertical="center"/>
    </xf>
    <xf numFmtId="0" fontId="4" fillId="0" borderId="82" xfId="56" applyFill="1" applyBorder="1" applyAlignment="1">
      <alignment vertical="center"/>
      <protection/>
    </xf>
    <xf numFmtId="0" fontId="0" fillId="0" borderId="44" xfId="0" applyFont="1" applyFill="1" applyBorder="1" applyAlignment="1">
      <alignment vertical="center"/>
    </xf>
    <xf numFmtId="1" fontId="71" fillId="0" borderId="14" xfId="61" applyNumberFormat="1" applyFont="1" applyFill="1" applyBorder="1" applyAlignment="1">
      <alignment horizontal="center" vertical="center"/>
      <protection/>
    </xf>
    <xf numFmtId="0" fontId="77" fillId="0" borderId="14" xfId="61" applyNumberFormat="1" applyFont="1" applyFill="1" applyBorder="1" applyAlignment="1">
      <alignment horizontal="center"/>
      <protection/>
    </xf>
    <xf numFmtId="0" fontId="4" fillId="0" borderId="70" xfId="56" applyFill="1" applyBorder="1" applyAlignment="1">
      <alignment vertical="center"/>
      <protection/>
    </xf>
    <xf numFmtId="0" fontId="4" fillId="0" borderId="62" xfId="56" applyFill="1" applyBorder="1" applyAlignment="1">
      <alignment horizontal="center" vertical="center"/>
      <protection/>
    </xf>
    <xf numFmtId="193" fontId="10" fillId="13" borderId="14" xfId="61" applyNumberFormat="1" applyFont="1" applyFill="1" applyBorder="1" applyAlignment="1">
      <alignment horizontal="center" vertical="center"/>
      <protection/>
    </xf>
    <xf numFmtId="193" fontId="16" fillId="13" borderId="14" xfId="61" applyNumberFormat="1" applyFont="1" applyFill="1" applyBorder="1" applyAlignment="1">
      <alignment horizontal="center" vertical="center"/>
      <protection/>
    </xf>
    <xf numFmtId="193" fontId="10" fillId="43" borderId="34" xfId="61" applyNumberFormat="1" applyFont="1" applyFill="1" applyBorder="1" applyAlignment="1">
      <alignment horizontal="center" vertical="center"/>
      <protection/>
    </xf>
    <xf numFmtId="2" fontId="17" fillId="43" borderId="27" xfId="61" applyNumberFormat="1" applyFont="1" applyFill="1" applyBorder="1" applyAlignment="1">
      <alignment horizontal="center" vertical="center"/>
      <protection/>
    </xf>
    <xf numFmtId="193" fontId="10" fillId="9" borderId="13" xfId="61" applyNumberFormat="1" applyFont="1" applyFill="1" applyBorder="1" applyAlignment="1">
      <alignment horizontal="center" vertical="center"/>
      <protection/>
    </xf>
    <xf numFmtId="193" fontId="16" fillId="9" borderId="14" xfId="61" applyNumberFormat="1" applyFont="1" applyFill="1" applyBorder="1" applyAlignment="1">
      <alignment horizontal="center" vertical="center"/>
      <protection/>
    </xf>
    <xf numFmtId="193" fontId="10" fillId="9" borderId="14" xfId="61" applyNumberFormat="1" applyFont="1" applyFill="1" applyBorder="1" applyAlignment="1">
      <alignment horizontal="center" vertical="center"/>
      <protection/>
    </xf>
    <xf numFmtId="2" fontId="16" fillId="9" borderId="27" xfId="49" applyNumberFormat="1" applyFont="1" applyFill="1" applyBorder="1" applyAlignment="1">
      <alignment horizontal="center" vertical="center"/>
    </xf>
    <xf numFmtId="193" fontId="73" fillId="16" borderId="13" xfId="61" applyNumberFormat="1" applyFont="1" applyFill="1" applyBorder="1" applyAlignment="1">
      <alignment horizontal="center" vertical="center"/>
      <protection/>
    </xf>
    <xf numFmtId="193" fontId="74" fillId="16" borderId="14" xfId="61" applyNumberFormat="1" applyFont="1" applyFill="1" applyBorder="1" applyAlignment="1">
      <alignment horizontal="center" vertical="center"/>
      <protection/>
    </xf>
    <xf numFmtId="193" fontId="73" fillId="16" borderId="14" xfId="61" applyNumberFormat="1" applyFont="1" applyFill="1" applyBorder="1" applyAlignment="1">
      <alignment horizontal="center" vertical="center"/>
      <protection/>
    </xf>
    <xf numFmtId="2" fontId="74" fillId="16" borderId="27" xfId="49" applyNumberFormat="1" applyFont="1" applyFill="1" applyBorder="1" applyAlignment="1">
      <alignment horizontal="center" vertical="center"/>
    </xf>
    <xf numFmtId="1" fontId="0" fillId="0" borderId="49" xfId="0" applyNumberFormat="1" applyFill="1" applyBorder="1" applyAlignment="1">
      <alignment horizontal="center"/>
    </xf>
    <xf numFmtId="3" fontId="0" fillId="0" borderId="22" xfId="0" applyNumberFormat="1" applyFill="1" applyBorder="1" applyAlignment="1">
      <alignment/>
    </xf>
    <xf numFmtId="3" fontId="0" fillId="0" borderId="26" xfId="0" applyNumberFormat="1" applyBorder="1" applyAlignment="1">
      <alignment/>
    </xf>
    <xf numFmtId="3" fontId="8" fillId="37" borderId="41" xfId="0" applyNumberFormat="1" applyFont="1" applyFill="1" applyBorder="1" applyAlignment="1">
      <alignment horizontal="center"/>
    </xf>
    <xf numFmtId="3" fontId="0" fillId="37" borderId="36" xfId="0" applyNumberFormat="1" applyFill="1" applyBorder="1" applyAlignment="1">
      <alignment horizontal="center"/>
    </xf>
    <xf numFmtId="3" fontId="0" fillId="37" borderId="43" xfId="0" applyNumberFormat="1" applyFill="1" applyBorder="1" applyAlignment="1">
      <alignment horizontal="center"/>
    </xf>
    <xf numFmtId="0" fontId="0" fillId="0" borderId="33" xfId="0" applyFill="1" applyBorder="1" applyAlignment="1">
      <alignment horizontal="center"/>
    </xf>
    <xf numFmtId="0" fontId="0" fillId="0" borderId="48" xfId="0" applyFill="1" applyBorder="1" applyAlignment="1">
      <alignment/>
    </xf>
    <xf numFmtId="3" fontId="0" fillId="0" borderId="82" xfId="0" applyNumberFormat="1" applyFill="1" applyBorder="1" applyAlignment="1">
      <alignment horizontal="center"/>
    </xf>
    <xf numFmtId="3" fontId="0" fillId="0" borderId="36" xfId="0" applyNumberFormat="1" applyFill="1" applyBorder="1" applyAlignment="1">
      <alignment horizontal="center"/>
    </xf>
    <xf numFmtId="0" fontId="0" fillId="0" borderId="26" xfId="0" applyFill="1" applyBorder="1" applyAlignment="1">
      <alignment/>
    </xf>
    <xf numFmtId="0" fontId="20" fillId="42" borderId="14" xfId="61" applyNumberFormat="1" applyFont="1" applyFill="1" applyBorder="1" applyAlignment="1">
      <alignment horizontal="center"/>
      <protection/>
    </xf>
    <xf numFmtId="1" fontId="4" fillId="42" borderId="14" xfId="61" applyNumberFormat="1" applyFont="1" applyFill="1" applyBorder="1" applyAlignment="1">
      <alignment horizontal="center" vertical="center"/>
      <protection/>
    </xf>
    <xf numFmtId="1" fontId="18" fillId="42" borderId="14" xfId="61" applyNumberFormat="1" applyFont="1" applyFill="1" applyBorder="1" applyAlignment="1">
      <alignment horizontal="center" vertical="center"/>
      <protection/>
    </xf>
    <xf numFmtId="0" fontId="80" fillId="42" borderId="14" xfId="61" applyFont="1" applyFill="1" applyBorder="1" applyAlignment="1">
      <alignment horizontal="center"/>
      <protection/>
    </xf>
    <xf numFmtId="194" fontId="20" fillId="42" borderId="14" xfId="61" applyNumberFormat="1" applyFont="1" applyFill="1" applyBorder="1" applyAlignment="1">
      <alignment horizontal="left"/>
      <protection/>
    </xf>
    <xf numFmtId="21" fontId="16" fillId="42" borderId="14" xfId="61" applyNumberFormat="1" applyFont="1" applyFill="1" applyBorder="1" applyAlignment="1">
      <alignment horizontal="center" vertical="center"/>
      <protection/>
    </xf>
    <xf numFmtId="21" fontId="16" fillId="42" borderId="35" xfId="61" applyNumberFormat="1" applyFont="1" applyFill="1" applyBorder="1" applyAlignment="1">
      <alignment horizontal="center" vertical="center"/>
      <protection/>
    </xf>
    <xf numFmtId="193" fontId="16" fillId="47" borderId="14" xfId="61" applyNumberFormat="1" applyFont="1" applyFill="1" applyBorder="1" applyAlignment="1">
      <alignment horizontal="center" vertical="center"/>
      <protection/>
    </xf>
    <xf numFmtId="193" fontId="10" fillId="47" borderId="14" xfId="61" applyNumberFormat="1" applyFont="1" applyFill="1" applyBorder="1" applyAlignment="1">
      <alignment horizontal="center" vertical="center"/>
      <protection/>
    </xf>
    <xf numFmtId="193" fontId="16" fillId="0" borderId="14" xfId="61" applyNumberFormat="1" applyFont="1" applyFill="1" applyBorder="1" applyAlignment="1">
      <alignment horizontal="center" vertical="center"/>
      <protection/>
    </xf>
    <xf numFmtId="193" fontId="10" fillId="0" borderId="14" xfId="61" applyNumberFormat="1" applyFont="1" applyFill="1" applyBorder="1" applyAlignment="1">
      <alignment horizontal="center" vertical="center"/>
      <protection/>
    </xf>
    <xf numFmtId="2" fontId="17" fillId="47" borderId="16" xfId="49" applyNumberFormat="1" applyFont="1" applyFill="1" applyBorder="1" applyAlignment="1">
      <alignment horizontal="center" vertical="center"/>
    </xf>
    <xf numFmtId="2" fontId="17" fillId="47" borderId="66" xfId="49" applyNumberFormat="1" applyFont="1" applyFill="1" applyBorder="1" applyAlignment="1">
      <alignment horizontal="center" vertical="center"/>
    </xf>
    <xf numFmtId="2" fontId="17" fillId="47" borderId="38" xfId="49" applyNumberFormat="1" applyFont="1" applyFill="1" applyBorder="1" applyAlignment="1">
      <alignment horizontal="center" vertical="center"/>
    </xf>
    <xf numFmtId="2" fontId="17" fillId="47" borderId="35" xfId="49" applyNumberFormat="1" applyFont="1" applyFill="1" applyBorder="1" applyAlignment="1">
      <alignment horizontal="center" vertical="center"/>
    </xf>
    <xf numFmtId="0" fontId="0" fillId="0" borderId="0" xfId="61" applyBorder="1">
      <alignment/>
      <protection/>
    </xf>
    <xf numFmtId="1" fontId="18" fillId="42" borderId="23" xfId="61" applyNumberFormat="1" applyFont="1" applyFill="1" applyBorder="1" applyAlignment="1">
      <alignment horizontal="center" vertical="center"/>
      <protection/>
    </xf>
    <xf numFmtId="0" fontId="80" fillId="42" borderId="23" xfId="61" applyFont="1" applyFill="1" applyBorder="1" applyAlignment="1">
      <alignment horizontal="center"/>
      <protection/>
    </xf>
    <xf numFmtId="0" fontId="4" fillId="0" borderId="0" xfId="61" applyNumberFormat="1" applyFont="1" applyFill="1" applyBorder="1" applyAlignment="1">
      <alignment horizontal="center" vertical="center"/>
      <protection/>
    </xf>
    <xf numFmtId="0" fontId="18" fillId="0" borderId="29" xfId="61" applyNumberFormat="1" applyFont="1" applyFill="1" applyBorder="1" applyAlignment="1">
      <alignment horizontal="center" vertical="center"/>
      <protection/>
    </xf>
    <xf numFmtId="0" fontId="18" fillId="0" borderId="81" xfId="61" applyNumberFormat="1" applyFont="1" applyFill="1" applyBorder="1" applyAlignment="1">
      <alignment horizontal="center" vertical="center"/>
      <protection/>
    </xf>
    <xf numFmtId="0" fontId="18" fillId="0" borderId="34" xfId="61" applyNumberFormat="1" applyFont="1" applyFill="1" applyBorder="1" applyAlignment="1">
      <alignment horizontal="center" vertical="center"/>
      <protection/>
    </xf>
    <xf numFmtId="0" fontId="18" fillId="0" borderId="69" xfId="61" applyNumberFormat="1" applyFont="1" applyFill="1" applyBorder="1" applyAlignment="1">
      <alignment horizontal="center" vertical="center"/>
      <protection/>
    </xf>
    <xf numFmtId="0" fontId="18" fillId="0" borderId="15" xfId="61" applyNumberFormat="1" applyFont="1" applyFill="1" applyBorder="1" applyAlignment="1">
      <alignment horizontal="center" vertical="center"/>
      <protection/>
    </xf>
    <xf numFmtId="0" fontId="18" fillId="0" borderId="55" xfId="61" applyNumberFormat="1" applyFont="1" applyFill="1" applyBorder="1" applyAlignment="1">
      <alignment horizontal="center" vertical="center"/>
      <protection/>
    </xf>
    <xf numFmtId="0" fontId="4" fillId="0" borderId="58" xfId="61" applyNumberFormat="1" applyFont="1" applyFill="1" applyBorder="1" applyAlignment="1">
      <alignment horizontal="center" vertical="center"/>
      <protection/>
    </xf>
    <xf numFmtId="0" fontId="4" fillId="0" borderId="29" xfId="61" applyNumberFormat="1" applyFont="1" applyFill="1" applyBorder="1" applyAlignment="1">
      <alignment horizontal="center" vertical="center"/>
      <protection/>
    </xf>
    <xf numFmtId="0" fontId="4" fillId="0" borderId="15" xfId="61" applyNumberFormat="1" applyFont="1" applyFill="1" applyBorder="1" applyAlignment="1">
      <alignment horizontal="center" vertical="center"/>
      <protection/>
    </xf>
    <xf numFmtId="0" fontId="4" fillId="0" borderId="69" xfId="61" applyNumberFormat="1" applyFont="1" applyFill="1" applyBorder="1" applyAlignment="1">
      <alignment horizontal="center" vertical="center"/>
      <protection/>
    </xf>
    <xf numFmtId="1" fontId="18" fillId="0" borderId="29" xfId="61" applyNumberFormat="1" applyFont="1" applyFill="1" applyBorder="1" applyAlignment="1">
      <alignment horizontal="center" vertical="center"/>
      <protection/>
    </xf>
    <xf numFmtId="1" fontId="18" fillId="0" borderId="40" xfId="61" applyNumberFormat="1" applyFont="1" applyFill="1" applyBorder="1" applyAlignment="1">
      <alignment horizontal="center" vertical="center"/>
      <protection/>
    </xf>
    <xf numFmtId="1" fontId="18" fillId="0" borderId="15" xfId="61" applyNumberFormat="1" applyFont="1" applyFill="1" applyBorder="1" applyAlignment="1">
      <alignment horizontal="center" vertical="center"/>
      <protection/>
    </xf>
    <xf numFmtId="1" fontId="18" fillId="0" borderId="55" xfId="61" applyNumberFormat="1" applyFont="1" applyFill="1" applyBorder="1" applyAlignment="1">
      <alignment horizontal="center" vertical="center"/>
      <protection/>
    </xf>
    <xf numFmtId="1" fontId="4" fillId="0" borderId="58" xfId="61" applyNumberFormat="1" applyFont="1" applyFill="1" applyBorder="1" applyAlignment="1">
      <alignment horizontal="center" vertical="center"/>
      <protection/>
    </xf>
    <xf numFmtId="1" fontId="4" fillId="0" borderId="40" xfId="61" applyNumberFormat="1" applyFont="1" applyFill="1" applyBorder="1" applyAlignment="1">
      <alignment horizontal="center" vertical="center"/>
      <protection/>
    </xf>
    <xf numFmtId="1" fontId="8" fillId="33" borderId="62" xfId="0" applyNumberFormat="1" applyFont="1" applyFill="1" applyBorder="1" applyAlignment="1">
      <alignment horizontal="center" vertical="center" wrapText="1"/>
    </xf>
    <xf numFmtId="3" fontId="8" fillId="33" borderId="13" xfId="0" applyNumberFormat="1" applyFont="1" applyFill="1" applyBorder="1" applyAlignment="1">
      <alignment horizontal="center" vertical="center"/>
    </xf>
    <xf numFmtId="3" fontId="8" fillId="33" borderId="14" xfId="0" applyNumberFormat="1" applyFont="1" applyFill="1" applyBorder="1" applyAlignment="1">
      <alignment horizontal="center" vertical="center"/>
    </xf>
    <xf numFmtId="3" fontId="8" fillId="33" borderId="27" xfId="0" applyNumberFormat="1" applyFont="1" applyFill="1" applyBorder="1" applyAlignment="1">
      <alignment horizontal="center" vertical="center"/>
    </xf>
    <xf numFmtId="1" fontId="8" fillId="33" borderId="70" xfId="0" applyNumberFormat="1" applyFont="1" applyFill="1" applyBorder="1" applyAlignment="1">
      <alignment horizontal="center" vertical="center" wrapText="1"/>
    </xf>
    <xf numFmtId="1" fontId="8" fillId="33" borderId="80" xfId="0" applyNumberFormat="1" applyFont="1" applyFill="1" applyBorder="1" applyAlignment="1">
      <alignment horizontal="center" vertical="center" wrapText="1"/>
    </xf>
    <xf numFmtId="2" fontId="16" fillId="0" borderId="40" xfId="61" applyNumberFormat="1" applyFont="1" applyFill="1" applyBorder="1" applyAlignment="1">
      <alignment horizontal="center" vertical="center"/>
      <protection/>
    </xf>
    <xf numFmtId="0" fontId="20" fillId="0" borderId="33" xfId="61" applyNumberFormat="1" applyFont="1" applyFill="1" applyBorder="1" applyAlignment="1">
      <alignment horizontal="center"/>
      <protection/>
    </xf>
    <xf numFmtId="1" fontId="11" fillId="0" borderId="33" xfId="61" applyNumberFormat="1" applyFont="1" applyFill="1" applyBorder="1" applyAlignment="1">
      <alignment horizontal="center" vertical="center"/>
      <protection/>
    </xf>
    <xf numFmtId="2" fontId="16" fillId="42" borderId="29" xfId="61" applyNumberFormat="1" applyFont="1" applyFill="1" applyBorder="1" applyAlignment="1">
      <alignment horizontal="center" vertical="center"/>
      <protection/>
    </xf>
    <xf numFmtId="2" fontId="16" fillId="42" borderId="55" xfId="61" applyNumberFormat="1" applyFont="1" applyFill="1" applyBorder="1" applyAlignment="1">
      <alignment horizontal="center" vertical="center"/>
      <protection/>
    </xf>
    <xf numFmtId="2" fontId="16" fillId="42" borderId="15" xfId="61" applyNumberFormat="1" applyFont="1" applyFill="1" applyBorder="1" applyAlignment="1">
      <alignment horizontal="center" vertical="center"/>
      <protection/>
    </xf>
    <xf numFmtId="2" fontId="16" fillId="42" borderId="40" xfId="61" applyNumberFormat="1" applyFont="1" applyFill="1" applyBorder="1" applyAlignment="1">
      <alignment horizontal="center" vertical="center"/>
      <protection/>
    </xf>
    <xf numFmtId="2" fontId="16" fillId="42" borderId="34" xfId="61" applyNumberFormat="1" applyFont="1" applyFill="1" applyBorder="1" applyAlignment="1">
      <alignment horizontal="center" vertical="center"/>
      <protection/>
    </xf>
    <xf numFmtId="2" fontId="16" fillId="0" borderId="15" xfId="0" applyNumberFormat="1" applyFont="1" applyBorder="1" applyAlignment="1">
      <alignment horizontal="center" vertical="center"/>
    </xf>
    <xf numFmtId="2" fontId="16" fillId="0" borderId="69" xfId="0" applyNumberFormat="1" applyFont="1" applyBorder="1" applyAlignment="1">
      <alignment horizontal="center" vertical="center"/>
    </xf>
    <xf numFmtId="2" fontId="16" fillId="42" borderId="58" xfId="61" applyNumberFormat="1" applyFont="1" applyFill="1" applyBorder="1" applyAlignment="1">
      <alignment horizontal="center" vertical="center"/>
      <protection/>
    </xf>
    <xf numFmtId="2" fontId="16" fillId="43" borderId="16" xfId="61" applyNumberFormat="1" applyFont="1" applyFill="1" applyBorder="1" applyAlignment="1">
      <alignment horizontal="center" vertical="center"/>
      <protection/>
    </xf>
    <xf numFmtId="2" fontId="16" fillId="43" borderId="66" xfId="61" applyNumberFormat="1" applyFont="1" applyFill="1" applyBorder="1" applyAlignment="1">
      <alignment horizontal="center" vertical="center"/>
      <protection/>
    </xf>
    <xf numFmtId="2" fontId="16" fillId="43" borderId="38" xfId="61" applyNumberFormat="1" applyFont="1" applyFill="1" applyBorder="1" applyAlignment="1">
      <alignment horizontal="center" vertical="center"/>
      <protection/>
    </xf>
    <xf numFmtId="2" fontId="16" fillId="43" borderId="35" xfId="61" applyNumberFormat="1" applyFont="1" applyFill="1" applyBorder="1" applyAlignment="1">
      <alignment horizontal="center" vertical="center"/>
      <protection/>
    </xf>
    <xf numFmtId="21" fontId="16" fillId="42" borderId="47" xfId="61" applyNumberFormat="1" applyFont="1" applyFill="1" applyBorder="1" applyAlignment="1">
      <alignment horizontal="center" vertical="center"/>
      <protection/>
    </xf>
    <xf numFmtId="2" fontId="16" fillId="43" borderId="24" xfId="61" applyNumberFormat="1" applyFont="1" applyFill="1" applyBorder="1" applyAlignment="1">
      <alignment horizontal="center" vertical="center"/>
      <protection/>
    </xf>
    <xf numFmtId="2" fontId="16" fillId="48" borderId="16" xfId="0" applyNumberFormat="1" applyFont="1" applyFill="1" applyBorder="1" applyAlignment="1">
      <alignment horizontal="center" vertical="center"/>
    </xf>
    <xf numFmtId="2" fontId="16" fillId="43" borderId="43" xfId="61" applyNumberFormat="1" applyFont="1" applyFill="1" applyBorder="1" applyAlignment="1">
      <alignment horizontal="center" vertical="center"/>
      <protection/>
    </xf>
    <xf numFmtId="2" fontId="16" fillId="33" borderId="47" xfId="61" applyNumberFormat="1" applyFont="1" applyFill="1" applyBorder="1" applyAlignment="1">
      <alignment horizontal="center" vertical="center"/>
      <protection/>
    </xf>
    <xf numFmtId="2" fontId="16" fillId="33" borderId="16" xfId="61" applyNumberFormat="1" applyFont="1" applyFill="1" applyBorder="1" applyAlignment="1">
      <alignment horizontal="center" vertical="center"/>
      <protection/>
    </xf>
    <xf numFmtId="2" fontId="16" fillId="33" borderId="38" xfId="61" applyNumberFormat="1" applyFont="1" applyFill="1" applyBorder="1" applyAlignment="1">
      <alignment horizontal="center" vertical="center"/>
      <protection/>
    </xf>
    <xf numFmtId="2" fontId="16" fillId="33" borderId="24" xfId="61" applyNumberFormat="1" applyFont="1" applyFill="1" applyBorder="1" applyAlignment="1">
      <alignment horizontal="center" vertical="center"/>
      <protection/>
    </xf>
    <xf numFmtId="2" fontId="16" fillId="33" borderId="66" xfId="61" applyNumberFormat="1" applyFont="1" applyFill="1" applyBorder="1" applyAlignment="1">
      <alignment horizontal="center" vertical="center"/>
      <protection/>
    </xf>
    <xf numFmtId="2" fontId="17" fillId="43" borderId="16" xfId="61" applyNumberFormat="1" applyFont="1" applyFill="1" applyBorder="1" applyAlignment="1">
      <alignment horizontal="center" vertical="center"/>
      <protection/>
    </xf>
    <xf numFmtId="2" fontId="17" fillId="43" borderId="66" xfId="61" applyNumberFormat="1" applyFont="1" applyFill="1" applyBorder="1" applyAlignment="1">
      <alignment horizontal="center" vertical="center"/>
      <protection/>
    </xf>
    <xf numFmtId="2" fontId="17" fillId="43" borderId="38" xfId="61" applyNumberFormat="1" applyFont="1" applyFill="1" applyBorder="1" applyAlignment="1">
      <alignment horizontal="center" vertical="center"/>
      <protection/>
    </xf>
    <xf numFmtId="2" fontId="17" fillId="43" borderId="35" xfId="61" applyNumberFormat="1" applyFont="1" applyFill="1" applyBorder="1" applyAlignment="1">
      <alignment horizontal="center" vertical="center"/>
      <protection/>
    </xf>
    <xf numFmtId="2" fontId="17" fillId="33" borderId="24" xfId="61" applyNumberFormat="1" applyFont="1" applyFill="1" applyBorder="1" applyAlignment="1">
      <alignment horizontal="center" vertical="center"/>
      <protection/>
    </xf>
    <xf numFmtId="2" fontId="17" fillId="33" borderId="16" xfId="61" applyNumberFormat="1" applyFont="1" applyFill="1" applyBorder="1" applyAlignment="1">
      <alignment horizontal="center" vertical="center"/>
      <protection/>
    </xf>
    <xf numFmtId="2" fontId="17" fillId="33" borderId="43" xfId="61" applyNumberFormat="1" applyFont="1" applyFill="1" applyBorder="1" applyAlignment="1">
      <alignment horizontal="center" vertical="center"/>
      <protection/>
    </xf>
    <xf numFmtId="193" fontId="10" fillId="49" borderId="10" xfId="0" applyNumberFormat="1" applyFont="1" applyFill="1" applyBorder="1" applyAlignment="1">
      <alignment horizontal="center" vertical="center"/>
    </xf>
    <xf numFmtId="193" fontId="10" fillId="49" borderId="36" xfId="0" applyNumberFormat="1" applyFont="1" applyFill="1" applyBorder="1" applyAlignment="1">
      <alignment horizontal="center" vertical="center"/>
    </xf>
    <xf numFmtId="2" fontId="17" fillId="16" borderId="24" xfId="49" applyNumberFormat="1" applyFont="1" applyFill="1" applyBorder="1" applyAlignment="1">
      <alignment horizontal="center" vertical="center"/>
    </xf>
    <xf numFmtId="2" fontId="17" fillId="16" borderId="16" xfId="49" applyNumberFormat="1" applyFont="1" applyFill="1" applyBorder="1" applyAlignment="1">
      <alignment horizontal="center" vertical="center"/>
    </xf>
    <xf numFmtId="2" fontId="17" fillId="16" borderId="43" xfId="49" applyNumberFormat="1" applyFont="1" applyFill="1" applyBorder="1" applyAlignment="1">
      <alignment horizontal="center" vertical="center"/>
    </xf>
    <xf numFmtId="193" fontId="10" fillId="0" borderId="84" xfId="61" applyNumberFormat="1" applyFont="1" applyFill="1" applyBorder="1" applyAlignment="1">
      <alignment horizontal="center" vertical="center"/>
      <protection/>
    </xf>
    <xf numFmtId="193" fontId="10" fillId="0" borderId="45" xfId="61" applyNumberFormat="1" applyFont="1" applyFill="1" applyBorder="1" applyAlignment="1">
      <alignment horizontal="center" vertical="center"/>
      <protection/>
    </xf>
    <xf numFmtId="193" fontId="10" fillId="0" borderId="45" xfId="0" applyNumberFormat="1" applyFont="1" applyFill="1" applyBorder="1" applyAlignment="1">
      <alignment horizontal="center" vertical="center"/>
    </xf>
    <xf numFmtId="2" fontId="17" fillId="16" borderId="47" xfId="61" applyNumberFormat="1" applyFont="1" applyFill="1" applyBorder="1" applyAlignment="1">
      <alignment horizontal="center" vertical="center"/>
      <protection/>
    </xf>
    <xf numFmtId="2" fontId="17" fillId="16" borderId="16" xfId="61" applyNumberFormat="1" applyFont="1" applyFill="1" applyBorder="1" applyAlignment="1">
      <alignment horizontal="center" vertical="center"/>
      <protection/>
    </xf>
    <xf numFmtId="2" fontId="17" fillId="16" borderId="38" xfId="61" applyNumberFormat="1" applyFont="1" applyFill="1" applyBorder="1" applyAlignment="1">
      <alignment horizontal="center" vertical="center"/>
      <protection/>
    </xf>
    <xf numFmtId="2" fontId="17" fillId="16" borderId="24" xfId="61" applyNumberFormat="1" applyFont="1" applyFill="1" applyBorder="1" applyAlignment="1">
      <alignment horizontal="center" vertical="center"/>
      <protection/>
    </xf>
    <xf numFmtId="2" fontId="17" fillId="16" borderId="66" xfId="61" applyNumberFormat="1" applyFont="1" applyFill="1" applyBorder="1" applyAlignment="1">
      <alignment horizontal="center" vertical="center"/>
      <protection/>
    </xf>
    <xf numFmtId="2" fontId="16" fillId="0" borderId="24" xfId="61" applyNumberFormat="1" applyFont="1" applyFill="1" applyBorder="1" applyAlignment="1">
      <alignment horizontal="center" vertical="center"/>
      <protection/>
    </xf>
    <xf numFmtId="2" fontId="16" fillId="0" borderId="47" xfId="61" applyNumberFormat="1" applyFont="1" applyFill="1" applyBorder="1" applyAlignment="1">
      <alignment horizontal="center" vertical="center"/>
      <protection/>
    </xf>
    <xf numFmtId="2" fontId="16" fillId="0" borderId="45" xfId="61" applyNumberFormat="1" applyFont="1" applyFill="1" applyBorder="1" applyAlignment="1">
      <alignment horizontal="center" vertical="center"/>
      <protection/>
    </xf>
    <xf numFmtId="2" fontId="17" fillId="0" borderId="16" xfId="61" applyNumberFormat="1" applyFont="1" applyFill="1" applyBorder="1" applyAlignment="1">
      <alignment horizontal="center" vertical="center"/>
      <protection/>
    </xf>
    <xf numFmtId="2" fontId="17" fillId="0" borderId="66" xfId="61" applyNumberFormat="1" applyFont="1" applyFill="1" applyBorder="1" applyAlignment="1">
      <alignment horizontal="center" vertical="center"/>
      <protection/>
    </xf>
    <xf numFmtId="2" fontId="17" fillId="0" borderId="38" xfId="61" applyNumberFormat="1" applyFont="1" applyFill="1" applyBorder="1" applyAlignment="1">
      <alignment horizontal="center" vertical="center"/>
      <protection/>
    </xf>
    <xf numFmtId="2" fontId="17" fillId="0" borderId="35" xfId="61" applyNumberFormat="1" applyFont="1" applyFill="1" applyBorder="1" applyAlignment="1">
      <alignment horizontal="center" vertical="center"/>
      <protection/>
    </xf>
    <xf numFmtId="0" fontId="0" fillId="0" borderId="45" xfId="0" applyBorder="1" applyAlignment="1">
      <alignment/>
    </xf>
    <xf numFmtId="0" fontId="0" fillId="0" borderId="78" xfId="0" applyBorder="1" applyAlignment="1">
      <alignment horizontal="center"/>
    </xf>
    <xf numFmtId="0" fontId="0" fillId="0" borderId="73" xfId="0" applyBorder="1" applyAlignment="1">
      <alignment horizontal="center"/>
    </xf>
    <xf numFmtId="0" fontId="0" fillId="0" borderId="68" xfId="0" applyBorder="1" applyAlignment="1">
      <alignment horizontal="center"/>
    </xf>
    <xf numFmtId="0" fontId="0" fillId="0" borderId="80" xfId="0" applyBorder="1" applyAlignment="1">
      <alignment horizontal="center"/>
    </xf>
    <xf numFmtId="49" fontId="4" fillId="42" borderId="36"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1" fontId="11" fillId="10" borderId="23" xfId="61" applyNumberFormat="1" applyFont="1" applyFill="1" applyBorder="1" applyAlignment="1">
      <alignment horizontal="center" vertical="center"/>
      <protection/>
    </xf>
    <xf numFmtId="1" fontId="11" fillId="10" borderId="32" xfId="61" applyNumberFormat="1" applyFont="1" applyFill="1" applyBorder="1" applyAlignment="1">
      <alignment horizontal="center" vertical="center"/>
      <protection/>
    </xf>
    <xf numFmtId="1" fontId="11" fillId="10" borderId="33" xfId="61" applyNumberFormat="1" applyFont="1" applyFill="1" applyBorder="1" applyAlignment="1">
      <alignment horizontal="center" vertical="center"/>
      <protection/>
    </xf>
    <xf numFmtId="1" fontId="11" fillId="10" borderId="10" xfId="61" applyNumberFormat="1" applyFont="1" applyFill="1" applyBorder="1" applyAlignment="1">
      <alignment horizontal="center" vertical="center"/>
      <protection/>
    </xf>
    <xf numFmtId="1" fontId="11" fillId="10" borderId="25" xfId="61" applyNumberFormat="1" applyFont="1" applyFill="1" applyBorder="1" applyAlignment="1">
      <alignment horizontal="center" vertical="center"/>
      <protection/>
    </xf>
    <xf numFmtId="0" fontId="20" fillId="10" borderId="36" xfId="0" applyFont="1" applyFill="1" applyBorder="1" applyAlignment="1">
      <alignment horizontal="center"/>
    </xf>
    <xf numFmtId="1" fontId="18" fillId="10" borderId="14" xfId="61" applyNumberFormat="1" applyFont="1" applyFill="1" applyBorder="1" applyAlignment="1">
      <alignment horizontal="center" vertical="center"/>
      <protection/>
    </xf>
    <xf numFmtId="0" fontId="20" fillId="10" borderId="23" xfId="61" applyNumberFormat="1" applyFont="1" applyFill="1" applyBorder="1" applyAlignment="1">
      <alignment horizontal="center"/>
      <protection/>
    </xf>
    <xf numFmtId="0" fontId="20" fillId="10" borderId="10" xfId="0" applyFont="1" applyFill="1" applyBorder="1" applyAlignment="1">
      <alignment horizontal="center"/>
    </xf>
    <xf numFmtId="0" fontId="20" fillId="10" borderId="10" xfId="61" applyNumberFormat="1" applyFont="1" applyFill="1" applyBorder="1" applyAlignment="1">
      <alignment horizontal="center"/>
      <protection/>
    </xf>
    <xf numFmtId="1" fontId="18" fillId="10" borderId="23" xfId="61" applyNumberFormat="1" applyFont="1" applyFill="1" applyBorder="1" applyAlignment="1">
      <alignment horizontal="center" vertical="center"/>
      <protection/>
    </xf>
    <xf numFmtId="1" fontId="18" fillId="10" borderId="32" xfId="61" applyNumberFormat="1" applyFont="1" applyFill="1" applyBorder="1" applyAlignment="1">
      <alignment horizontal="center" vertical="center"/>
      <protection/>
    </xf>
    <xf numFmtId="1" fontId="18" fillId="10" borderId="10" xfId="61" applyNumberFormat="1" applyFont="1" applyFill="1" applyBorder="1" applyAlignment="1">
      <alignment horizontal="center" vertical="center"/>
      <protection/>
    </xf>
    <xf numFmtId="1" fontId="18" fillId="13" borderId="23" xfId="61" applyNumberFormat="1" applyFont="1" applyFill="1" applyBorder="1" applyAlignment="1">
      <alignment horizontal="center" vertical="center"/>
      <protection/>
    </xf>
    <xf numFmtId="1" fontId="18" fillId="13" borderId="32" xfId="61" applyNumberFormat="1" applyFont="1" applyFill="1" applyBorder="1" applyAlignment="1">
      <alignment horizontal="center" vertical="center"/>
      <protection/>
    </xf>
    <xf numFmtId="1" fontId="18" fillId="13" borderId="10" xfId="61" applyNumberFormat="1" applyFont="1" applyFill="1" applyBorder="1" applyAlignment="1">
      <alignment horizontal="center" vertical="center"/>
      <protection/>
    </xf>
    <xf numFmtId="1" fontId="18" fillId="13" borderId="14" xfId="61" applyNumberFormat="1" applyFont="1" applyFill="1" applyBorder="1" applyAlignment="1">
      <alignment horizontal="center" vertical="center"/>
      <protection/>
    </xf>
    <xf numFmtId="0" fontId="20" fillId="13" borderId="23" xfId="61" applyNumberFormat="1" applyFont="1" applyFill="1" applyBorder="1" applyAlignment="1">
      <alignment horizontal="center"/>
      <protection/>
    </xf>
    <xf numFmtId="0" fontId="20" fillId="13" borderId="10" xfId="61" applyNumberFormat="1" applyFont="1" applyFill="1" applyBorder="1" applyAlignment="1">
      <alignment horizontal="center"/>
      <protection/>
    </xf>
    <xf numFmtId="1" fontId="18" fillId="13" borderId="36" xfId="61" applyNumberFormat="1" applyFont="1" applyFill="1" applyBorder="1" applyAlignment="1">
      <alignment horizontal="center" vertical="center"/>
      <protection/>
    </xf>
    <xf numFmtId="49" fontId="18" fillId="13" borderId="23" xfId="61" applyNumberFormat="1" applyFont="1" applyFill="1" applyBorder="1" applyAlignment="1">
      <alignment horizontal="center" vertical="center"/>
      <protection/>
    </xf>
    <xf numFmtId="0" fontId="20" fillId="13" borderId="10" xfId="61" applyNumberFormat="1" applyFont="1" applyFill="1" applyBorder="1" applyAlignment="1">
      <alignment horizontal="center" vertical="center"/>
      <protection/>
    </xf>
    <xf numFmtId="0" fontId="20" fillId="13" borderId="10" xfId="61" applyNumberFormat="1" applyFont="1" applyFill="1" applyBorder="1" applyAlignment="1">
      <alignment horizontal="center"/>
      <protection/>
    </xf>
    <xf numFmtId="0" fontId="20" fillId="13" borderId="23" xfId="61" applyNumberFormat="1" applyFont="1" applyFill="1" applyBorder="1" applyAlignment="1">
      <alignment horizontal="center" vertical="center"/>
      <protection/>
    </xf>
    <xf numFmtId="1" fontId="18" fillId="13" borderId="33" xfId="61" applyNumberFormat="1" applyFont="1" applyFill="1" applyBorder="1" applyAlignment="1">
      <alignment horizontal="center" vertical="center"/>
      <protection/>
    </xf>
    <xf numFmtId="1" fontId="18" fillId="13" borderId="25" xfId="61" applyNumberFormat="1" applyFont="1" applyFill="1" applyBorder="1" applyAlignment="1">
      <alignment horizontal="center" vertical="center"/>
      <protection/>
    </xf>
    <xf numFmtId="194" fontId="20" fillId="42" borderId="16" xfId="61" applyNumberFormat="1" applyFont="1" applyFill="1" applyBorder="1" applyAlignment="1">
      <alignment horizontal="left"/>
      <protection/>
    </xf>
    <xf numFmtId="194" fontId="21" fillId="0" borderId="24" xfId="61" applyNumberFormat="1" applyFont="1" applyFill="1" applyBorder="1" applyAlignment="1">
      <alignment horizontal="left"/>
      <protection/>
    </xf>
    <xf numFmtId="194" fontId="21" fillId="42" borderId="24" xfId="61" applyNumberFormat="1" applyFont="1" applyFill="1" applyBorder="1" applyAlignment="1">
      <alignment horizontal="left"/>
      <protection/>
    </xf>
    <xf numFmtId="194" fontId="21" fillId="42" borderId="16" xfId="61" applyNumberFormat="1" applyFont="1" applyFill="1" applyBorder="1" applyAlignment="1">
      <alignment horizontal="left"/>
      <protection/>
    </xf>
    <xf numFmtId="194" fontId="21" fillId="42" borderId="38" xfId="61" applyNumberFormat="1" applyFont="1" applyFill="1" applyBorder="1" applyAlignment="1">
      <alignment horizontal="left"/>
      <protection/>
    </xf>
    <xf numFmtId="194" fontId="21" fillId="42" borderId="47" xfId="61" applyNumberFormat="1" applyFont="1" applyFill="1" applyBorder="1" applyAlignment="1">
      <alignment horizontal="left"/>
      <protection/>
    </xf>
    <xf numFmtId="194" fontId="21" fillId="0" borderId="47" xfId="61" applyNumberFormat="1" applyFont="1" applyFill="1" applyBorder="1" applyAlignment="1">
      <alignment horizontal="left"/>
      <protection/>
    </xf>
    <xf numFmtId="0" fontId="23" fillId="0" borderId="16" xfId="57" applyFont="1" applyBorder="1">
      <alignment/>
      <protection/>
    </xf>
    <xf numFmtId="194" fontId="21" fillId="0" borderId="16" xfId="61" applyNumberFormat="1" applyFont="1" applyFill="1" applyBorder="1" applyAlignment="1">
      <alignment horizontal="left"/>
      <protection/>
    </xf>
    <xf numFmtId="0" fontId="23" fillId="0" borderId="38" xfId="57" applyFont="1" applyBorder="1">
      <alignment/>
      <protection/>
    </xf>
    <xf numFmtId="0" fontId="23" fillId="42" borderId="10" xfId="0" applyFont="1" applyFill="1" applyBorder="1" applyAlignment="1">
      <alignment horizontal="left"/>
    </xf>
    <xf numFmtId="0" fontId="23" fillId="0" borderId="10" xfId="0" applyFont="1" applyBorder="1" applyAlignment="1">
      <alignment horizontal="left"/>
    </xf>
    <xf numFmtId="0" fontId="23" fillId="0" borderId="10" xfId="0" applyFont="1" applyFill="1" applyBorder="1" applyAlignment="1">
      <alignment horizontal="left"/>
    </xf>
    <xf numFmtId="0" fontId="23" fillId="42" borderId="10" xfId="0" applyFont="1" applyFill="1" applyBorder="1" applyAlignment="1">
      <alignment horizontal="left" vertical="center"/>
    </xf>
    <xf numFmtId="0" fontId="23" fillId="42" borderId="23" xfId="0" applyFont="1" applyFill="1" applyBorder="1" applyAlignment="1">
      <alignment horizontal="left"/>
    </xf>
    <xf numFmtId="0" fontId="23" fillId="0" borderId="23" xfId="0" applyFont="1" applyBorder="1" applyAlignment="1">
      <alignment horizontal="left"/>
    </xf>
    <xf numFmtId="0" fontId="23" fillId="42" borderId="25" xfId="0" applyFont="1" applyFill="1" applyBorder="1" applyAlignment="1">
      <alignment horizontal="left"/>
    </xf>
    <xf numFmtId="0" fontId="23" fillId="0" borderId="25" xfId="0" applyFont="1" applyBorder="1" applyAlignment="1">
      <alignment horizontal="left"/>
    </xf>
    <xf numFmtId="0" fontId="81" fillId="0" borderId="14" xfId="0" applyFont="1" applyBorder="1" applyAlignment="1">
      <alignment horizontal="left"/>
    </xf>
    <xf numFmtId="10" fontId="0" fillId="0" borderId="0" xfId="63" applyNumberFormat="1" applyFont="1" applyFill="1" applyAlignment="1">
      <alignment/>
    </xf>
    <xf numFmtId="2" fontId="17" fillId="43" borderId="24" xfId="61" applyNumberFormat="1" applyFont="1" applyFill="1" applyBorder="1" applyAlignment="1">
      <alignment horizontal="center" vertical="center"/>
      <protection/>
    </xf>
    <xf numFmtId="193" fontId="10" fillId="47" borderId="23" xfId="61" applyNumberFormat="1" applyFont="1" applyFill="1" applyBorder="1" applyAlignment="1">
      <alignment horizontal="center" vertical="center"/>
      <protection/>
    </xf>
    <xf numFmtId="193" fontId="16" fillId="47" borderId="23" xfId="61" applyNumberFormat="1" applyFont="1" applyFill="1" applyBorder="1" applyAlignment="1">
      <alignment horizontal="center" vertical="center"/>
      <protection/>
    </xf>
    <xf numFmtId="2" fontId="17" fillId="47" borderId="24" xfId="49" applyNumberFormat="1" applyFont="1" applyFill="1" applyBorder="1" applyAlignment="1">
      <alignment horizontal="center" vertical="center"/>
    </xf>
    <xf numFmtId="2" fontId="17" fillId="0" borderId="24" xfId="61" applyNumberFormat="1" applyFont="1" applyFill="1" applyBorder="1" applyAlignment="1">
      <alignment horizontal="center" vertical="center"/>
      <protection/>
    </xf>
    <xf numFmtId="0" fontId="11" fillId="0" borderId="25" xfId="61" applyFont="1" applyFill="1" applyBorder="1" applyAlignment="1">
      <alignment horizontal="center" vertical="center" wrapText="1"/>
      <protection/>
    </xf>
    <xf numFmtId="0" fontId="11" fillId="10" borderId="25" xfId="61" applyFont="1" applyFill="1" applyBorder="1" applyAlignment="1">
      <alignment horizontal="center" vertical="center" wrapText="1"/>
      <protection/>
    </xf>
    <xf numFmtId="0" fontId="11" fillId="13" borderId="25" xfId="61" applyFont="1" applyFill="1" applyBorder="1" applyAlignment="1">
      <alignment horizontal="center" vertical="center" wrapText="1"/>
      <protection/>
    </xf>
    <xf numFmtId="0" fontId="10" fillId="0" borderId="25" xfId="61" applyFont="1" applyFill="1" applyBorder="1" applyAlignment="1">
      <alignment horizontal="center" vertical="center" textRotation="180" wrapText="1"/>
      <protection/>
    </xf>
    <xf numFmtId="2" fontId="10" fillId="0" borderId="25" xfId="61" applyNumberFormat="1" applyFont="1" applyFill="1" applyBorder="1" applyAlignment="1">
      <alignment horizontal="center" vertical="center" textRotation="180" wrapText="1"/>
      <protection/>
    </xf>
    <xf numFmtId="2" fontId="71" fillId="0" borderId="25" xfId="61" applyNumberFormat="1" applyFont="1" applyFill="1" applyBorder="1" applyAlignment="1">
      <alignment horizontal="center" vertical="center" textRotation="180" wrapText="1"/>
      <protection/>
    </xf>
    <xf numFmtId="2" fontId="10" fillId="34" borderId="25" xfId="61" applyNumberFormat="1" applyFont="1" applyFill="1" applyBorder="1" applyAlignment="1">
      <alignment horizontal="center" vertical="center" textRotation="180" wrapText="1"/>
      <protection/>
    </xf>
    <xf numFmtId="49" fontId="10" fillId="34" borderId="25" xfId="61" applyNumberFormat="1" applyFont="1" applyFill="1" applyBorder="1" applyAlignment="1">
      <alignment horizontal="center" vertical="center" textRotation="180" wrapText="1"/>
      <protection/>
    </xf>
    <xf numFmtId="0" fontId="10" fillId="34" borderId="25" xfId="61" applyFont="1" applyFill="1" applyBorder="1" applyAlignment="1">
      <alignment horizontal="center" vertical="center" textRotation="180" wrapText="1"/>
      <protection/>
    </xf>
    <xf numFmtId="2" fontId="71" fillId="34" borderId="25" xfId="61" applyNumberFormat="1" applyFont="1" applyFill="1" applyBorder="1" applyAlignment="1">
      <alignment horizontal="center" vertical="center" textRotation="180" wrapText="1"/>
      <protection/>
    </xf>
    <xf numFmtId="1" fontId="21" fillId="42" borderId="24" xfId="61" applyNumberFormat="1" applyFont="1" applyFill="1" applyBorder="1" applyAlignment="1">
      <alignment horizontal="center"/>
      <protection/>
    </xf>
    <xf numFmtId="1" fontId="21" fillId="42" borderId="66" xfId="61" applyNumberFormat="1" applyFont="1" applyFill="1" applyBorder="1" applyAlignment="1">
      <alignment horizontal="center"/>
      <protection/>
    </xf>
    <xf numFmtId="1" fontId="21" fillId="42" borderId="16" xfId="61" applyNumberFormat="1" applyFont="1" applyFill="1" applyBorder="1" applyAlignment="1">
      <alignment horizontal="center"/>
      <protection/>
    </xf>
    <xf numFmtId="1" fontId="21" fillId="42" borderId="38" xfId="61" applyNumberFormat="1" applyFont="1" applyFill="1" applyBorder="1" applyAlignment="1">
      <alignment horizontal="center"/>
      <protection/>
    </xf>
    <xf numFmtId="1" fontId="21" fillId="42" borderId="35" xfId="61" applyNumberFormat="1" applyFont="1" applyFill="1" applyBorder="1" applyAlignment="1">
      <alignment horizontal="center"/>
      <protection/>
    </xf>
    <xf numFmtId="1" fontId="21" fillId="0" borderId="16" xfId="61" applyNumberFormat="1" applyFont="1" applyFill="1" applyBorder="1" applyAlignment="1">
      <alignment horizontal="center"/>
      <protection/>
    </xf>
    <xf numFmtId="1" fontId="21" fillId="0" borderId="16" xfId="0" applyNumberFormat="1" applyFont="1" applyBorder="1" applyAlignment="1">
      <alignment horizontal="center"/>
    </xf>
    <xf numFmtId="1" fontId="21" fillId="0" borderId="24" xfId="61" applyNumberFormat="1" applyFont="1" applyFill="1" applyBorder="1" applyAlignment="1">
      <alignment horizontal="center"/>
      <protection/>
    </xf>
    <xf numFmtId="1" fontId="21" fillId="0" borderId="43" xfId="61" applyNumberFormat="1" applyFont="1" applyFill="1" applyBorder="1" applyAlignment="1">
      <alignment horizontal="center"/>
      <protection/>
    </xf>
    <xf numFmtId="1" fontId="21" fillId="0" borderId="43" xfId="0" applyNumberFormat="1" applyFont="1" applyBorder="1" applyAlignment="1">
      <alignment horizontal="center"/>
    </xf>
    <xf numFmtId="0" fontId="85" fillId="0" borderId="10" xfId="0" applyFont="1" applyBorder="1" applyAlignment="1">
      <alignment horizontal="left"/>
    </xf>
    <xf numFmtId="0" fontId="85" fillId="42" borderId="10" xfId="0" applyFont="1" applyFill="1" applyBorder="1" applyAlignment="1">
      <alignment horizontal="left"/>
    </xf>
    <xf numFmtId="0" fontId="85" fillId="42" borderId="23" xfId="0" applyFont="1" applyFill="1" applyBorder="1" applyAlignment="1">
      <alignment horizontal="left"/>
    </xf>
    <xf numFmtId="0" fontId="8" fillId="0" borderId="10" xfId="0" applyFont="1" applyBorder="1" applyAlignment="1">
      <alignment horizontal="center" vertical="center"/>
    </xf>
    <xf numFmtId="0" fontId="0" fillId="0" borderId="45" xfId="0" applyFont="1" applyBorder="1" applyAlignment="1">
      <alignment horizontal="center" vertical="center" wrapText="1"/>
    </xf>
    <xf numFmtId="0" fontId="0" fillId="0" borderId="0" xfId="0" applyFont="1" applyBorder="1" applyAlignment="1">
      <alignment horizontal="center" vertical="center" wrapText="1"/>
    </xf>
    <xf numFmtId="0" fontId="0" fillId="39" borderId="16" xfId="0" applyFill="1" applyBorder="1" applyAlignment="1">
      <alignment horizontal="center"/>
    </xf>
    <xf numFmtId="0" fontId="0" fillId="39" borderId="30" xfId="0" applyFill="1" applyBorder="1" applyAlignment="1">
      <alignment horizontal="center"/>
    </xf>
    <xf numFmtId="0" fontId="0" fillId="39" borderId="15" xfId="0" applyFill="1" applyBorder="1" applyAlignment="1">
      <alignment horizontal="center"/>
    </xf>
    <xf numFmtId="0" fontId="8" fillId="33" borderId="80" xfId="0" applyFont="1" applyFill="1" applyBorder="1" applyAlignment="1">
      <alignment horizontal="left" vertical="center" indent="3"/>
    </xf>
    <xf numFmtId="0" fontId="8" fillId="33" borderId="70" xfId="0" applyFont="1" applyFill="1" applyBorder="1" applyAlignment="1">
      <alignment horizontal="left" vertical="center" indent="3"/>
    </xf>
    <xf numFmtId="0" fontId="8" fillId="33" borderId="85" xfId="0" applyFont="1" applyFill="1" applyBorder="1" applyAlignment="1">
      <alignment horizontal="left" vertical="center" indent="3"/>
    </xf>
    <xf numFmtId="0" fontId="8" fillId="33" borderId="77" xfId="0" applyFont="1" applyFill="1" applyBorder="1" applyAlignment="1">
      <alignment horizontal="left" vertical="center" indent="3"/>
    </xf>
    <xf numFmtId="17" fontId="0" fillId="37" borderId="78" xfId="0" applyNumberFormat="1" applyFill="1" applyBorder="1" applyAlignment="1">
      <alignment horizontal="center" vertical="center" wrapText="1"/>
    </xf>
    <xf numFmtId="0" fontId="0" fillId="37" borderId="77" xfId="0" applyFill="1" applyBorder="1" applyAlignment="1">
      <alignment horizontal="center" vertical="center" wrapText="1"/>
    </xf>
    <xf numFmtId="0" fontId="0" fillId="37" borderId="79" xfId="0" applyFill="1" applyBorder="1" applyAlignment="1">
      <alignment horizontal="center" vertical="center" wrapText="1"/>
    </xf>
    <xf numFmtId="3" fontId="8" fillId="33" borderId="80" xfId="0" applyNumberFormat="1" applyFont="1" applyFill="1" applyBorder="1" applyAlignment="1">
      <alignment horizontal="center" vertical="center"/>
    </xf>
    <xf numFmtId="3" fontId="8" fillId="33" borderId="70" xfId="0" applyNumberFormat="1" applyFont="1" applyFill="1" applyBorder="1" applyAlignment="1">
      <alignment horizontal="center" vertical="center"/>
    </xf>
    <xf numFmtId="0" fontId="0" fillId="37" borderId="78" xfId="0" applyFill="1" applyBorder="1" applyAlignment="1">
      <alignment horizontal="center" vertical="center" wrapText="1"/>
    </xf>
    <xf numFmtId="0" fontId="8" fillId="37" borderId="73" xfId="0" applyFont="1" applyFill="1" applyBorder="1" applyAlignment="1">
      <alignment horizontal="center" vertical="center" wrapText="1"/>
    </xf>
    <xf numFmtId="0" fontId="8" fillId="37" borderId="0" xfId="0" applyFont="1" applyFill="1" applyBorder="1" applyAlignment="1">
      <alignment horizontal="center" vertical="center" wrapText="1"/>
    </xf>
    <xf numFmtId="0" fontId="8" fillId="37" borderId="86" xfId="0" applyFont="1" applyFill="1" applyBorder="1" applyAlignment="1">
      <alignment horizontal="center" vertical="center" wrapText="1"/>
    </xf>
    <xf numFmtId="0" fontId="0" fillId="37" borderId="80" xfId="0" applyFill="1" applyBorder="1" applyAlignment="1">
      <alignment horizontal="center" vertical="center" wrapText="1"/>
    </xf>
    <xf numFmtId="0" fontId="0" fillId="37" borderId="70" xfId="0" applyFill="1" applyBorder="1" applyAlignment="1">
      <alignment horizontal="center" vertical="center" wrapText="1"/>
    </xf>
    <xf numFmtId="0" fontId="0" fillId="37" borderId="85" xfId="0" applyFill="1" applyBorder="1" applyAlignment="1">
      <alignment horizontal="center" vertical="center" wrapText="1"/>
    </xf>
    <xf numFmtId="0" fontId="14" fillId="37" borderId="80" xfId="61" applyFont="1" applyFill="1" applyBorder="1" applyAlignment="1">
      <alignment horizontal="center"/>
      <protection/>
    </xf>
    <xf numFmtId="0" fontId="14" fillId="37" borderId="70" xfId="61" applyFont="1" applyFill="1" applyBorder="1" applyAlignment="1">
      <alignment horizontal="center"/>
      <protection/>
    </xf>
    <xf numFmtId="0" fontId="14" fillId="37" borderId="85" xfId="61" applyFont="1" applyFill="1" applyBorder="1" applyAlignment="1">
      <alignment horizontal="center"/>
      <protection/>
    </xf>
    <xf numFmtId="0" fontId="15" fillId="37" borderId="80" xfId="61" applyFont="1" applyFill="1" applyBorder="1" applyAlignment="1">
      <alignment horizontal="center"/>
      <protection/>
    </xf>
    <xf numFmtId="0" fontId="15" fillId="37" borderId="70" xfId="61" applyFont="1" applyFill="1" applyBorder="1" applyAlignment="1">
      <alignment horizontal="center"/>
      <protection/>
    </xf>
    <xf numFmtId="0" fontId="15" fillId="37" borderId="85" xfId="61" applyFont="1" applyFill="1" applyBorder="1" applyAlignment="1">
      <alignment horizontal="center"/>
      <protection/>
    </xf>
    <xf numFmtId="0" fontId="15" fillId="38" borderId="70" xfId="61" applyFont="1" applyFill="1" applyBorder="1" applyAlignment="1">
      <alignment horizontal="center"/>
      <protection/>
    </xf>
    <xf numFmtId="0" fontId="15" fillId="37" borderId="35" xfId="61" applyFont="1" applyFill="1" applyBorder="1" applyAlignment="1">
      <alignment horizontal="center"/>
      <protection/>
    </xf>
    <xf numFmtId="0" fontId="9" fillId="37" borderId="87" xfId="61" applyFont="1" applyFill="1" applyBorder="1" applyAlignment="1">
      <alignment horizontal="center" vertical="center" wrapText="1"/>
      <protection/>
    </xf>
    <xf numFmtId="0" fontId="9" fillId="37" borderId="21" xfId="61" applyFont="1" applyFill="1" applyBorder="1" applyAlignment="1">
      <alignment horizontal="center" vertical="center" wrapText="1"/>
      <protection/>
    </xf>
    <xf numFmtId="0" fontId="9" fillId="37" borderId="41" xfId="61" applyFont="1" applyFill="1" applyBorder="1" applyAlignment="1">
      <alignment horizontal="center" vertical="center" wrapText="1"/>
      <protection/>
    </xf>
    <xf numFmtId="1" fontId="70" fillId="0" borderId="66" xfId="61" applyNumberFormat="1" applyFont="1" applyFill="1" applyBorder="1" applyAlignment="1">
      <alignment horizontal="center" vertical="center"/>
      <protection/>
    </xf>
    <xf numFmtId="1" fontId="70" fillId="0" borderId="55" xfId="61" applyNumberFormat="1" applyFont="1" applyFill="1" applyBorder="1" applyAlignment="1">
      <alignment horizontal="center" vertical="center"/>
      <protection/>
    </xf>
    <xf numFmtId="1" fontId="70" fillId="0" borderId="38" xfId="61" applyNumberFormat="1" applyFont="1" applyFill="1" applyBorder="1" applyAlignment="1">
      <alignment horizontal="center" vertical="center"/>
      <protection/>
    </xf>
    <xf numFmtId="1" fontId="70" fillId="0" borderId="40" xfId="61" applyNumberFormat="1" applyFont="1" applyFill="1" applyBorder="1" applyAlignment="1">
      <alignment horizontal="center" vertical="center"/>
      <protection/>
    </xf>
    <xf numFmtId="0" fontId="14" fillId="37" borderId="34" xfId="61" applyFont="1" applyFill="1" applyBorder="1" applyAlignment="1">
      <alignment horizontal="center"/>
      <protection/>
    </xf>
    <xf numFmtId="0" fontId="9" fillId="0" borderId="87" xfId="61" applyFont="1" applyFill="1" applyBorder="1" applyAlignment="1">
      <alignment horizontal="center" vertical="center" wrapText="1"/>
      <protection/>
    </xf>
    <xf numFmtId="0" fontId="9" fillId="0" borderId="21" xfId="61" applyFont="1" applyFill="1" applyBorder="1" applyAlignment="1">
      <alignment horizontal="center" vertical="center" wrapText="1"/>
      <protection/>
    </xf>
    <xf numFmtId="0" fontId="9" fillId="0" borderId="41" xfId="61" applyFont="1" applyFill="1" applyBorder="1" applyAlignment="1">
      <alignment horizontal="center" vertical="center" wrapText="1"/>
      <protection/>
    </xf>
    <xf numFmtId="1" fontId="18" fillId="42" borderId="38" xfId="61" applyNumberFormat="1" applyFont="1" applyFill="1" applyBorder="1" applyAlignment="1">
      <alignment horizontal="center" vertical="center"/>
      <protection/>
    </xf>
    <xf numFmtId="1" fontId="18" fillId="42" borderId="88" xfId="61" applyNumberFormat="1" applyFont="1" applyFill="1" applyBorder="1" applyAlignment="1">
      <alignment horizontal="center" vertical="center"/>
      <protection/>
    </xf>
    <xf numFmtId="1" fontId="18" fillId="42" borderId="40" xfId="61" applyNumberFormat="1" applyFont="1" applyFill="1" applyBorder="1" applyAlignment="1">
      <alignment horizontal="center" vertical="center"/>
      <protection/>
    </xf>
    <xf numFmtId="1" fontId="18" fillId="0" borderId="38" xfId="61" applyNumberFormat="1" applyFont="1" applyFill="1" applyBorder="1" applyAlignment="1">
      <alignment horizontal="center" vertical="center"/>
      <protection/>
    </xf>
    <xf numFmtId="1" fontId="18" fillId="0" borderId="88" xfId="61" applyNumberFormat="1" applyFont="1" applyFill="1" applyBorder="1" applyAlignment="1">
      <alignment horizontal="center" vertical="center"/>
      <protection/>
    </xf>
    <xf numFmtId="1" fontId="18" fillId="0" borderId="40" xfId="61" applyNumberFormat="1" applyFont="1" applyFill="1" applyBorder="1" applyAlignment="1">
      <alignment horizontal="center" vertical="center"/>
      <protection/>
    </xf>
    <xf numFmtId="0" fontId="14" fillId="37" borderId="84" xfId="61" applyFont="1" applyFill="1" applyBorder="1" applyAlignment="1">
      <alignment horizontal="center"/>
      <protection/>
    </xf>
    <xf numFmtId="0" fontId="14" fillId="37" borderId="77" xfId="61" applyFont="1" applyFill="1" applyBorder="1" applyAlignment="1">
      <alignment horizontal="center"/>
      <protection/>
    </xf>
    <xf numFmtId="0" fontId="15" fillId="37" borderId="84" xfId="61" applyFont="1" applyFill="1" applyBorder="1" applyAlignment="1">
      <alignment horizontal="center"/>
      <protection/>
    </xf>
    <xf numFmtId="0" fontId="15" fillId="37" borderId="77" xfId="61" applyFont="1" applyFill="1" applyBorder="1" applyAlignment="1">
      <alignment horizontal="center"/>
      <protection/>
    </xf>
    <xf numFmtId="1" fontId="18" fillId="42" borderId="16" xfId="61" applyNumberFormat="1" applyFont="1" applyFill="1" applyBorder="1" applyAlignment="1">
      <alignment horizontal="center" vertical="center"/>
      <protection/>
    </xf>
    <xf numFmtId="1" fontId="18" fillId="42" borderId="30" xfId="61" applyNumberFormat="1" applyFont="1" applyFill="1" applyBorder="1" applyAlignment="1">
      <alignment horizontal="center" vertical="center"/>
      <protection/>
    </xf>
    <xf numFmtId="1" fontId="18" fillId="42" borderId="15" xfId="61" applyNumberFormat="1" applyFont="1" applyFill="1" applyBorder="1" applyAlignment="1">
      <alignment horizontal="center" vertical="center"/>
      <protection/>
    </xf>
    <xf numFmtId="1" fontId="18" fillId="0" borderId="16" xfId="61" applyNumberFormat="1" applyFont="1" applyFill="1" applyBorder="1" applyAlignment="1">
      <alignment horizontal="center" vertical="center"/>
      <protection/>
    </xf>
    <xf numFmtId="1" fontId="18" fillId="0" borderId="30" xfId="61" applyNumberFormat="1" applyFont="1" applyFill="1" applyBorder="1" applyAlignment="1">
      <alignment horizontal="center" vertical="center"/>
      <protection/>
    </xf>
    <xf numFmtId="1" fontId="18" fillId="0" borderId="15" xfId="61" applyNumberFormat="1" applyFont="1" applyFill="1" applyBorder="1" applyAlignment="1">
      <alignment horizontal="center" vertical="center"/>
      <protection/>
    </xf>
    <xf numFmtId="0" fontId="23" fillId="42" borderId="23" xfId="0" applyFont="1" applyFill="1" applyBorder="1" applyAlignment="1">
      <alignment horizontal="center"/>
    </xf>
    <xf numFmtId="0" fontId="23" fillId="42" borderId="10" xfId="0" applyFont="1" applyFill="1" applyBorder="1" applyAlignment="1">
      <alignment horizontal="center"/>
    </xf>
    <xf numFmtId="0" fontId="23" fillId="42" borderId="25" xfId="0" applyFont="1" applyFill="1" applyBorder="1" applyAlignment="1">
      <alignment horizontal="center"/>
    </xf>
    <xf numFmtId="0" fontId="23" fillId="0" borderId="10" xfId="0" applyFont="1" applyBorder="1" applyAlignment="1">
      <alignment horizontal="center"/>
    </xf>
    <xf numFmtId="0" fontId="81" fillId="0" borderId="10" xfId="0" applyFont="1" applyBorder="1" applyAlignment="1">
      <alignment horizontal="center"/>
    </xf>
    <xf numFmtId="0" fontId="23" fillId="0" borderId="10" xfId="0" applyFont="1" applyFill="1" applyBorder="1" applyAlignment="1">
      <alignment horizontal="center"/>
    </xf>
    <xf numFmtId="0" fontId="23" fillId="0" borderId="25" xfId="0" applyFont="1" applyBorder="1" applyAlignment="1">
      <alignment horizontal="center"/>
    </xf>
    <xf numFmtId="0" fontId="81" fillId="0" borderId="14" xfId="0" applyFont="1" applyBorder="1" applyAlignment="1">
      <alignment horizontal="center"/>
    </xf>
    <xf numFmtId="0" fontId="23" fillId="42" borderId="10" xfId="0" applyFont="1" applyFill="1" applyBorder="1" applyAlignment="1">
      <alignment horizontal="center" vertical="center"/>
    </xf>
    <xf numFmtId="0" fontId="23" fillId="0" borderId="23" xfId="0" applyFont="1" applyBorder="1" applyAlignment="1">
      <alignment horizontal="center"/>
    </xf>
    <xf numFmtId="0" fontId="23" fillId="0" borderId="10" xfId="57" applyFont="1" applyBorder="1" applyAlignment="1">
      <alignment horizontal="center"/>
      <protection/>
    </xf>
    <xf numFmtId="0" fontId="23" fillId="0" borderId="25" xfId="57" applyFont="1" applyBorder="1" applyAlignment="1">
      <alignment horizontal="center"/>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rmal 2 2" xfId="57"/>
    <cellStyle name="Normal 3" xfId="58"/>
    <cellStyle name="Normal 4" xfId="59"/>
    <cellStyle name="Normal 5" xfId="60"/>
    <cellStyle name="Normal 6" xfId="61"/>
    <cellStyle name="Notas" xfId="62"/>
    <cellStyle name="Percent" xfId="63"/>
    <cellStyle name="Porcentaje 2" xfId="64"/>
    <cellStyle name="Salida" xfId="65"/>
    <cellStyle name="Texto de advertencia" xfId="66"/>
    <cellStyle name="Texto explicativo" xfId="67"/>
    <cellStyle name="Título" xfId="68"/>
    <cellStyle name="Título 2" xfId="69"/>
    <cellStyle name="Título 3" xfId="70"/>
    <cellStyle name="Total" xfId="71"/>
  </cellStyles>
  <dxfs count="4">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85725</xdr:colOff>
      <xdr:row>21</xdr:row>
      <xdr:rowOff>123825</xdr:rowOff>
    </xdr:from>
    <xdr:ext cx="190500" cy="266700"/>
    <xdr:sp fLocksText="0">
      <xdr:nvSpPr>
        <xdr:cNvPr id="1" name="TextBox 1"/>
        <xdr:cNvSpPr txBox="1">
          <a:spLocks noChangeArrowheads="1"/>
        </xdr:cNvSpPr>
      </xdr:nvSpPr>
      <xdr:spPr>
        <a:xfrm>
          <a:off x="3457575" y="4305300"/>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63</xdr:col>
      <xdr:colOff>0</xdr:colOff>
      <xdr:row>33</xdr:row>
      <xdr:rowOff>0</xdr:rowOff>
    </xdr:from>
    <xdr:ext cx="190500" cy="266700"/>
    <xdr:sp fLocksText="0">
      <xdr:nvSpPr>
        <xdr:cNvPr id="1" name="TextBox 1"/>
        <xdr:cNvSpPr txBox="1">
          <a:spLocks noChangeArrowheads="1"/>
        </xdr:cNvSpPr>
      </xdr:nvSpPr>
      <xdr:spPr>
        <a:xfrm>
          <a:off x="19050000" y="68675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63</xdr:col>
      <xdr:colOff>0</xdr:colOff>
      <xdr:row>33</xdr:row>
      <xdr:rowOff>0</xdr:rowOff>
    </xdr:from>
    <xdr:ext cx="190500" cy="266700"/>
    <xdr:sp fLocksText="0">
      <xdr:nvSpPr>
        <xdr:cNvPr id="2" name="TextBox 1"/>
        <xdr:cNvSpPr txBox="1">
          <a:spLocks noChangeArrowheads="1"/>
        </xdr:cNvSpPr>
      </xdr:nvSpPr>
      <xdr:spPr>
        <a:xfrm>
          <a:off x="19050000" y="68675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3"/>
  <sheetViews>
    <sheetView zoomScalePageLayoutView="0" workbookViewId="0" topLeftCell="A1">
      <selection activeCell="C21" sqref="C21"/>
    </sheetView>
  </sheetViews>
  <sheetFormatPr defaultColWidth="11.00390625" defaultRowHeight="15.75"/>
  <cols>
    <col min="1" max="1" width="6.125" style="0" customWidth="1"/>
    <col min="2" max="2" width="10.50390625" style="0" customWidth="1"/>
    <col min="3" max="3" width="91.125" style="0" customWidth="1"/>
  </cols>
  <sheetData>
    <row r="1" spans="1:2" ht="15.75">
      <c r="A1" t="s">
        <v>63</v>
      </c>
      <c r="B1" t="s">
        <v>75</v>
      </c>
    </row>
    <row r="2" ht="15.75">
      <c r="C2" t="s">
        <v>72</v>
      </c>
    </row>
    <row r="3" ht="15.75">
      <c r="C3" t="s">
        <v>73</v>
      </c>
    </row>
    <row r="5" spans="1:2" ht="15.75">
      <c r="A5" t="s">
        <v>48</v>
      </c>
      <c r="B5" t="s">
        <v>74</v>
      </c>
    </row>
    <row r="6" ht="15.75">
      <c r="C6" s="127" t="s">
        <v>76</v>
      </c>
    </row>
    <row r="7" ht="31.5">
      <c r="C7" s="127" t="s">
        <v>77</v>
      </c>
    </row>
    <row r="8" ht="15.75">
      <c r="C8" s="127"/>
    </row>
    <row r="9" spans="1:3" ht="15.75">
      <c r="A9" t="s">
        <v>78</v>
      </c>
      <c r="B9" t="s">
        <v>79</v>
      </c>
      <c r="C9" s="127"/>
    </row>
    <row r="10" ht="15.75">
      <c r="C10" s="127"/>
    </row>
    <row r="11" spans="1:3" ht="15.75">
      <c r="A11" t="s">
        <v>80</v>
      </c>
      <c r="B11" t="s">
        <v>81</v>
      </c>
      <c r="C11" s="127"/>
    </row>
    <row r="12" ht="15.75">
      <c r="C12" t="s">
        <v>82</v>
      </c>
    </row>
    <row r="14" spans="1:2" ht="15.75">
      <c r="A14" t="s">
        <v>83</v>
      </c>
      <c r="B14" t="s">
        <v>84</v>
      </c>
    </row>
    <row r="15" spans="2:3" ht="15.75">
      <c r="B15" t="s">
        <v>85</v>
      </c>
      <c r="C15" t="s">
        <v>86</v>
      </c>
    </row>
    <row r="16" spans="2:3" ht="15.75">
      <c r="B16" t="s">
        <v>87</v>
      </c>
      <c r="C16" t="s">
        <v>88</v>
      </c>
    </row>
    <row r="17" spans="2:3" ht="15.75">
      <c r="B17" t="s">
        <v>89</v>
      </c>
      <c r="C17" t="s">
        <v>90</v>
      </c>
    </row>
    <row r="18" spans="2:3" ht="15.75">
      <c r="B18" t="s">
        <v>91</v>
      </c>
      <c r="C18" t="s">
        <v>95</v>
      </c>
    </row>
    <row r="19" spans="2:3" ht="15.75">
      <c r="B19" t="s">
        <v>92</v>
      </c>
      <c r="C19" t="s">
        <v>93</v>
      </c>
    </row>
    <row r="20" spans="2:3" ht="15.75">
      <c r="B20" t="s">
        <v>94</v>
      </c>
      <c r="C20" s="127" t="s">
        <v>96</v>
      </c>
    </row>
    <row r="21" spans="2:3" ht="15.75">
      <c r="B21" t="s">
        <v>97</v>
      </c>
      <c r="C21" s="127" t="s">
        <v>98</v>
      </c>
    </row>
    <row r="22" spans="2:3" ht="15.75">
      <c r="B22" t="s">
        <v>99</v>
      </c>
      <c r="C22" t="s">
        <v>100</v>
      </c>
    </row>
    <row r="23" spans="2:3" ht="15.75">
      <c r="B23" t="s">
        <v>101</v>
      </c>
      <c r="C23" t="s">
        <v>102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42"/>
  <sheetViews>
    <sheetView zoomScalePageLayoutView="0" workbookViewId="0" topLeftCell="A1">
      <selection activeCell="I18" sqref="I18"/>
    </sheetView>
  </sheetViews>
  <sheetFormatPr defaultColWidth="11.00390625" defaultRowHeight="15.75"/>
  <cols>
    <col min="1" max="1" width="10.125" style="0" customWidth="1"/>
    <col min="2" max="2" width="12.25390625" style="0" bestFit="1" customWidth="1"/>
    <col min="3" max="3" width="11.125" style="0" customWidth="1"/>
    <col min="4" max="4" width="10.75390625" style="0" bestFit="1" customWidth="1"/>
    <col min="5" max="5" width="9.25390625" style="0" customWidth="1"/>
    <col min="8" max="8" width="15.375" style="0" customWidth="1"/>
    <col min="11" max="11" width="5.375" style="0" customWidth="1"/>
  </cols>
  <sheetData>
    <row r="1" spans="1:16" ht="28.5" customHeight="1">
      <c r="A1" s="24" t="s">
        <v>7</v>
      </c>
      <c r="B1" s="1187" t="s">
        <v>12</v>
      </c>
      <c r="C1" s="1187"/>
      <c r="D1" s="1187"/>
      <c r="E1" s="1187"/>
      <c r="L1" s="270" t="s">
        <v>138</v>
      </c>
      <c r="M1" s="270" t="s">
        <v>139</v>
      </c>
      <c r="N1" s="270" t="s">
        <v>140</v>
      </c>
      <c r="O1" s="270" t="s">
        <v>135</v>
      </c>
      <c r="P1" s="270" t="s">
        <v>136</v>
      </c>
    </row>
    <row r="2" spans="1:16" ht="15.75" customHeight="1">
      <c r="A2" s="24" t="s">
        <v>5</v>
      </c>
      <c r="B2" s="24" t="s">
        <v>9</v>
      </c>
      <c r="C2" s="24" t="s">
        <v>10</v>
      </c>
      <c r="D2" s="24" t="s">
        <v>11</v>
      </c>
      <c r="E2" s="24" t="s">
        <v>8</v>
      </c>
      <c r="F2" s="1188" t="s">
        <v>145</v>
      </c>
      <c r="G2" s="1189"/>
      <c r="H2" s="1189"/>
      <c r="I2" s="1189"/>
      <c r="J2" s="1189"/>
      <c r="K2" s="187"/>
      <c r="M2" s="1190" t="s">
        <v>144</v>
      </c>
      <c r="N2" s="1191"/>
      <c r="O2" s="1191"/>
      <c r="P2" s="1192"/>
    </row>
    <row r="3" spans="1:16" ht="15" customHeight="1">
      <c r="A3" s="25">
        <v>1</v>
      </c>
      <c r="B3" s="25">
        <v>100</v>
      </c>
      <c r="C3" s="25">
        <v>70</v>
      </c>
      <c r="D3" s="25">
        <v>40</v>
      </c>
      <c r="E3" s="25">
        <v>10</v>
      </c>
      <c r="F3" s="1188"/>
      <c r="G3" s="1189"/>
      <c r="H3" s="1189"/>
      <c r="I3" s="1189"/>
      <c r="J3" s="1189"/>
      <c r="K3" s="187"/>
      <c r="L3" s="291" t="s">
        <v>137</v>
      </c>
      <c r="M3" s="286">
        <v>2</v>
      </c>
      <c r="N3" s="286">
        <v>5</v>
      </c>
      <c r="O3" s="286">
        <v>7</v>
      </c>
      <c r="P3" s="287">
        <v>1</v>
      </c>
    </row>
    <row r="4" spans="1:16" ht="15" customHeight="1">
      <c r="A4" s="25">
        <f>+A3+1</f>
        <v>2</v>
      </c>
      <c r="B4" s="25">
        <v>90</v>
      </c>
      <c r="C4" s="25">
        <v>62</v>
      </c>
      <c r="D4" s="25">
        <v>35</v>
      </c>
      <c r="E4" s="25">
        <v>8</v>
      </c>
      <c r="F4" s="1188"/>
      <c r="G4" s="1189"/>
      <c r="H4" s="1189"/>
      <c r="I4" s="1189"/>
      <c r="J4" s="1189"/>
      <c r="K4" s="187"/>
      <c r="L4" s="271">
        <v>1</v>
      </c>
      <c r="M4" s="1">
        <f aca="true" t="shared" si="0" ref="M4:P5">+B3+M$3-$L4+1</f>
        <v>102</v>
      </c>
      <c r="N4" s="1">
        <f t="shared" si="0"/>
        <v>75</v>
      </c>
      <c r="O4" s="1">
        <f t="shared" si="0"/>
        <v>47</v>
      </c>
      <c r="P4" s="1">
        <f t="shared" si="0"/>
        <v>11</v>
      </c>
    </row>
    <row r="5" spans="1:16" ht="15" customHeight="1">
      <c r="A5" s="25">
        <f aca="true" t="shared" si="1" ref="A5:A42">+A4+1</f>
        <v>3</v>
      </c>
      <c r="B5" s="25">
        <v>84</v>
      </c>
      <c r="C5" s="25">
        <v>57</v>
      </c>
      <c r="D5" s="25">
        <v>32</v>
      </c>
      <c r="E5" s="25">
        <v>7</v>
      </c>
      <c r="F5" s="1188"/>
      <c r="G5" s="1189"/>
      <c r="H5" s="1189"/>
      <c r="I5" s="1189"/>
      <c r="J5" s="1189"/>
      <c r="K5" s="187"/>
      <c r="L5" s="289">
        <f>+L4+1</f>
        <v>2</v>
      </c>
      <c r="M5" s="290">
        <f t="shared" si="0"/>
        <v>91</v>
      </c>
      <c r="N5" s="290">
        <f t="shared" si="0"/>
        <v>66</v>
      </c>
      <c r="O5" s="290">
        <f t="shared" si="0"/>
        <v>41</v>
      </c>
      <c r="P5" s="290">
        <f t="shared" si="0"/>
        <v>8</v>
      </c>
    </row>
    <row r="6" spans="1:16" ht="15" customHeight="1">
      <c r="A6" s="25">
        <f t="shared" si="1"/>
        <v>4</v>
      </c>
      <c r="B6" s="25">
        <v>80</v>
      </c>
      <c r="C6" s="25">
        <v>54</v>
      </c>
      <c r="D6" s="25">
        <v>30</v>
      </c>
      <c r="E6" s="25">
        <v>6</v>
      </c>
      <c r="F6" s="1188"/>
      <c r="G6" s="1189"/>
      <c r="H6" s="1189"/>
      <c r="I6" s="1189"/>
      <c r="J6" s="1189"/>
      <c r="K6" s="187"/>
      <c r="L6" s="272">
        <f>+L5+1</f>
        <v>3</v>
      </c>
      <c r="M6" s="1"/>
      <c r="N6" s="1">
        <f aca="true" t="shared" si="2" ref="N6:P7">+C5+N$3-$L6+1</f>
        <v>60</v>
      </c>
      <c r="O6" s="1">
        <f t="shared" si="2"/>
        <v>37</v>
      </c>
      <c r="P6" s="1">
        <f t="shared" si="2"/>
        <v>6</v>
      </c>
    </row>
    <row r="7" spans="1:16" ht="15" customHeight="1">
      <c r="A7" s="25">
        <f t="shared" si="1"/>
        <v>5</v>
      </c>
      <c r="B7" s="25">
        <v>77</v>
      </c>
      <c r="C7" s="25">
        <v>51</v>
      </c>
      <c r="D7" s="25">
        <v>28</v>
      </c>
      <c r="E7" s="25">
        <v>5</v>
      </c>
      <c r="F7" s="1188"/>
      <c r="G7" s="1189"/>
      <c r="H7" s="1189"/>
      <c r="I7" s="1189"/>
      <c r="J7" s="1189"/>
      <c r="K7" s="187"/>
      <c r="L7" s="289">
        <f>+L6+1</f>
        <v>4</v>
      </c>
      <c r="M7" s="290"/>
      <c r="N7" s="290">
        <f t="shared" si="2"/>
        <v>56</v>
      </c>
      <c r="O7" s="290">
        <f t="shared" si="2"/>
        <v>34</v>
      </c>
      <c r="P7" s="290">
        <f t="shared" si="2"/>
        <v>4</v>
      </c>
    </row>
    <row r="8" spans="1:16" ht="15" customHeight="1">
      <c r="A8" s="25">
        <f t="shared" si="1"/>
        <v>6</v>
      </c>
      <c r="B8" s="25">
        <v>74</v>
      </c>
      <c r="C8" s="25">
        <v>48</v>
      </c>
      <c r="D8" s="25">
        <v>26</v>
      </c>
      <c r="E8" s="25">
        <v>4</v>
      </c>
      <c r="F8" s="1188"/>
      <c r="G8" s="1189"/>
      <c r="H8" s="1189"/>
      <c r="I8" s="1189"/>
      <c r="J8" s="1189"/>
      <c r="K8" s="187"/>
      <c r="L8" s="272">
        <f aca="true" t="shared" si="3" ref="L8:L33">+L7+1</f>
        <v>5</v>
      </c>
      <c r="M8" s="1"/>
      <c r="N8" s="1"/>
      <c r="O8" s="1">
        <f>+D7+O$3-$L8+1</f>
        <v>31</v>
      </c>
      <c r="P8" s="1">
        <f>+E7+P$3-$L8+1</f>
        <v>2</v>
      </c>
    </row>
    <row r="9" spans="1:16" ht="15" customHeight="1">
      <c r="A9" s="25">
        <f t="shared" si="1"/>
        <v>7</v>
      </c>
      <c r="B9" s="25">
        <v>71</v>
      </c>
      <c r="C9" s="25">
        <v>45</v>
      </c>
      <c r="D9" s="25">
        <v>24</v>
      </c>
      <c r="E9" s="25">
        <v>3</v>
      </c>
      <c r="F9" s="1188"/>
      <c r="G9" s="1189"/>
      <c r="H9" s="1189"/>
      <c r="I9" s="1189"/>
      <c r="J9" s="1189"/>
      <c r="K9" s="187"/>
      <c r="L9" s="289">
        <f t="shared" si="3"/>
        <v>6</v>
      </c>
      <c r="M9" s="290"/>
      <c r="N9" s="290"/>
      <c r="O9" s="290">
        <f>+D8+O$3-$L9+1</f>
        <v>28</v>
      </c>
      <c r="P9" s="290">
        <f>+E8+P$3-$L9+1</f>
        <v>0</v>
      </c>
    </row>
    <row r="10" spans="1:16" ht="15" customHeight="1">
      <c r="A10" s="25">
        <f t="shared" si="1"/>
        <v>8</v>
      </c>
      <c r="B10" s="25">
        <v>68</v>
      </c>
      <c r="C10" s="25">
        <v>42</v>
      </c>
      <c r="D10" s="25">
        <v>22</v>
      </c>
      <c r="E10" s="25">
        <v>2</v>
      </c>
      <c r="F10" s="1188"/>
      <c r="G10" s="1189"/>
      <c r="H10" s="1189"/>
      <c r="I10" s="1189"/>
      <c r="J10" s="1189"/>
      <c r="L10" s="272">
        <f t="shared" si="3"/>
        <v>7</v>
      </c>
      <c r="M10" s="1"/>
      <c r="N10" s="1"/>
      <c r="O10" s="1">
        <f>+D9+O$3-$L10+1</f>
        <v>25</v>
      </c>
      <c r="P10" s="1"/>
    </row>
    <row r="11" spans="1:16" ht="15" customHeight="1">
      <c r="A11" s="25">
        <f t="shared" si="1"/>
        <v>9</v>
      </c>
      <c r="B11" s="25">
        <v>65</v>
      </c>
      <c r="C11" s="25">
        <v>40</v>
      </c>
      <c r="D11" s="25">
        <v>20</v>
      </c>
      <c r="E11" s="25">
        <v>1</v>
      </c>
      <c r="F11" s="1188"/>
      <c r="G11" s="1189"/>
      <c r="H11" s="1189"/>
      <c r="I11" s="1189"/>
      <c r="J11" s="1189"/>
      <c r="L11" s="289">
        <f t="shared" si="3"/>
        <v>8</v>
      </c>
      <c r="M11" s="290"/>
      <c r="N11" s="290"/>
      <c r="O11" s="290">
        <f>+D10+O$3-$L11+1</f>
        <v>22</v>
      </c>
      <c r="P11" s="290"/>
    </row>
    <row r="12" spans="1:16" ht="15" customHeight="1">
      <c r="A12" s="25">
        <f t="shared" si="1"/>
        <v>10</v>
      </c>
      <c r="B12" s="25">
        <v>62</v>
      </c>
      <c r="C12" s="25">
        <v>38</v>
      </c>
      <c r="D12" s="25">
        <v>18</v>
      </c>
      <c r="E12" s="25"/>
      <c r="F12" s="1188"/>
      <c r="G12" s="1189"/>
      <c r="H12" s="1189"/>
      <c r="I12" s="1189"/>
      <c r="J12" s="1189"/>
      <c r="L12" s="272">
        <f t="shared" si="3"/>
        <v>9</v>
      </c>
      <c r="M12" s="1"/>
      <c r="N12" s="1"/>
      <c r="O12" s="1">
        <f>+D11+O$3-$L12+1</f>
        <v>19</v>
      </c>
      <c r="P12" s="290"/>
    </row>
    <row r="13" spans="1:16" ht="15" customHeight="1">
      <c r="A13" s="25">
        <f t="shared" si="1"/>
        <v>11</v>
      </c>
      <c r="B13" s="25">
        <v>59</v>
      </c>
      <c r="C13" s="25">
        <v>36</v>
      </c>
      <c r="D13" s="25">
        <v>16</v>
      </c>
      <c r="E13" s="25"/>
      <c r="F13" s="1188"/>
      <c r="G13" s="1189"/>
      <c r="H13" s="1189"/>
      <c r="I13" s="1189"/>
      <c r="J13" s="1189"/>
      <c r="L13" s="289">
        <f t="shared" si="3"/>
        <v>10</v>
      </c>
      <c r="M13" s="290"/>
      <c r="N13" s="290"/>
      <c r="O13" s="290"/>
      <c r="P13" s="290"/>
    </row>
    <row r="14" spans="1:16" ht="15" customHeight="1">
      <c r="A14" s="25">
        <f t="shared" si="1"/>
        <v>12</v>
      </c>
      <c r="B14" s="25">
        <v>56</v>
      </c>
      <c r="C14" s="25">
        <v>34</v>
      </c>
      <c r="D14" s="25">
        <v>14</v>
      </c>
      <c r="E14" s="25"/>
      <c r="F14" s="1188"/>
      <c r="G14" s="1189"/>
      <c r="H14" s="1189"/>
      <c r="I14" s="1189"/>
      <c r="J14" s="1189"/>
      <c r="L14" s="272">
        <f t="shared" si="3"/>
        <v>11</v>
      </c>
      <c r="M14" s="1"/>
      <c r="N14" s="1"/>
      <c r="O14" s="1"/>
      <c r="P14" s="290"/>
    </row>
    <row r="15" spans="1:16" ht="15" customHeight="1">
      <c r="A15" s="25">
        <f t="shared" si="1"/>
        <v>13</v>
      </c>
      <c r="B15" s="25">
        <v>53</v>
      </c>
      <c r="C15" s="25">
        <v>32</v>
      </c>
      <c r="D15" s="25">
        <v>12</v>
      </c>
      <c r="E15" s="25"/>
      <c r="F15" s="1188"/>
      <c r="G15" s="1189"/>
      <c r="H15" s="1189"/>
      <c r="I15" s="1189"/>
      <c r="J15" s="1189"/>
      <c r="L15" s="289">
        <f t="shared" si="3"/>
        <v>12</v>
      </c>
      <c r="M15" s="290"/>
      <c r="N15" s="290"/>
      <c r="O15" s="290"/>
      <c r="P15" s="290"/>
    </row>
    <row r="16" spans="1:16" ht="15" customHeight="1">
      <c r="A16" s="25">
        <f t="shared" si="1"/>
        <v>14</v>
      </c>
      <c r="B16" s="25">
        <v>50</v>
      </c>
      <c r="C16" s="25">
        <v>30</v>
      </c>
      <c r="D16" s="25">
        <v>10</v>
      </c>
      <c r="E16" s="25"/>
      <c r="F16" s="1188"/>
      <c r="G16" s="1189"/>
      <c r="H16" s="1189"/>
      <c r="I16" s="1189"/>
      <c r="J16" s="1189"/>
      <c r="L16" s="272">
        <f t="shared" si="3"/>
        <v>13</v>
      </c>
      <c r="M16" s="1"/>
      <c r="N16" s="1"/>
      <c r="O16" s="1"/>
      <c r="P16" s="290"/>
    </row>
    <row r="17" spans="1:16" ht="15" customHeight="1">
      <c r="A17" s="25">
        <f t="shared" si="1"/>
        <v>15</v>
      </c>
      <c r="B17" s="25">
        <v>47</v>
      </c>
      <c r="C17" s="25">
        <v>28</v>
      </c>
      <c r="D17" s="25">
        <v>9</v>
      </c>
      <c r="E17" s="25"/>
      <c r="F17" s="285"/>
      <c r="G17" s="284"/>
      <c r="H17" s="284"/>
      <c r="I17" s="284"/>
      <c r="J17" s="284"/>
      <c r="L17" s="289">
        <f t="shared" si="3"/>
        <v>14</v>
      </c>
      <c r="M17" s="290"/>
      <c r="N17" s="290"/>
      <c r="O17" s="290"/>
      <c r="P17" s="290"/>
    </row>
    <row r="18" spans="1:16" ht="15" customHeight="1">
      <c r="A18" s="25">
        <f t="shared" si="1"/>
        <v>16</v>
      </c>
      <c r="B18" s="25">
        <v>44</v>
      </c>
      <c r="C18" s="25">
        <v>26</v>
      </c>
      <c r="D18" s="25">
        <v>8</v>
      </c>
      <c r="E18" s="25"/>
      <c r="F18" s="285"/>
      <c r="G18" s="284"/>
      <c r="H18" s="284"/>
      <c r="I18" s="284"/>
      <c r="J18" s="284"/>
      <c r="L18" s="272">
        <f t="shared" si="3"/>
        <v>15</v>
      </c>
      <c r="M18" s="1"/>
      <c r="N18" s="1"/>
      <c r="O18" s="1"/>
      <c r="P18" s="290"/>
    </row>
    <row r="19" spans="1:16" ht="15" customHeight="1">
      <c r="A19" s="25">
        <f t="shared" si="1"/>
        <v>17</v>
      </c>
      <c r="B19" s="25">
        <v>41</v>
      </c>
      <c r="C19" s="25">
        <v>24</v>
      </c>
      <c r="D19" s="25">
        <v>7</v>
      </c>
      <c r="E19" s="25"/>
      <c r="F19" s="285"/>
      <c r="G19" s="284"/>
      <c r="H19" s="284"/>
      <c r="I19" s="284"/>
      <c r="J19" s="284"/>
      <c r="L19" s="289">
        <f t="shared" si="3"/>
        <v>16</v>
      </c>
      <c r="M19" s="290"/>
      <c r="N19" s="290"/>
      <c r="O19" s="290"/>
      <c r="P19" s="290"/>
    </row>
    <row r="20" spans="1:16" ht="15" customHeight="1">
      <c r="A20" s="25">
        <f t="shared" si="1"/>
        <v>18</v>
      </c>
      <c r="B20" s="25">
        <v>38</v>
      </c>
      <c r="C20" s="25">
        <v>22</v>
      </c>
      <c r="D20" s="25">
        <v>6</v>
      </c>
      <c r="E20" s="25"/>
      <c r="L20" s="272">
        <f t="shared" si="3"/>
        <v>17</v>
      </c>
      <c r="M20" s="1"/>
      <c r="N20" s="1"/>
      <c r="O20" s="1"/>
      <c r="P20" s="290"/>
    </row>
    <row r="21" spans="1:16" ht="15" customHeight="1">
      <c r="A21" s="25">
        <f t="shared" si="1"/>
        <v>19</v>
      </c>
      <c r="B21" s="25">
        <v>36</v>
      </c>
      <c r="C21" s="25">
        <v>20</v>
      </c>
      <c r="D21" s="25">
        <v>5</v>
      </c>
      <c r="E21" s="25"/>
      <c r="L21" s="289">
        <f t="shared" si="3"/>
        <v>18</v>
      </c>
      <c r="M21" s="290"/>
      <c r="N21" s="290"/>
      <c r="O21" s="290"/>
      <c r="P21" s="290"/>
    </row>
    <row r="22" spans="1:16" ht="15" customHeight="1">
      <c r="A22" s="25">
        <f t="shared" si="1"/>
        <v>20</v>
      </c>
      <c r="B22" s="25">
        <v>34</v>
      </c>
      <c r="C22" s="25">
        <v>18</v>
      </c>
      <c r="D22" s="25">
        <v>4</v>
      </c>
      <c r="E22" s="25"/>
      <c r="L22" s="272">
        <f t="shared" si="3"/>
        <v>19</v>
      </c>
      <c r="M22" s="1"/>
      <c r="N22" s="1"/>
      <c r="O22" s="1"/>
      <c r="P22" s="290"/>
    </row>
    <row r="23" spans="1:16" ht="15" customHeight="1">
      <c r="A23" s="25">
        <f t="shared" si="1"/>
        <v>21</v>
      </c>
      <c r="B23" s="25">
        <v>32</v>
      </c>
      <c r="C23" s="25">
        <v>16</v>
      </c>
      <c r="D23" s="25">
        <v>3</v>
      </c>
      <c r="E23" s="25"/>
      <c r="L23" s="289">
        <f t="shared" si="3"/>
        <v>20</v>
      </c>
      <c r="M23" s="290"/>
      <c r="N23" s="290"/>
      <c r="O23" s="290"/>
      <c r="P23" s="290"/>
    </row>
    <row r="24" spans="1:16" ht="15" customHeight="1">
      <c r="A24" s="25">
        <f t="shared" si="1"/>
        <v>22</v>
      </c>
      <c r="B24" s="25">
        <v>30</v>
      </c>
      <c r="C24" s="25">
        <v>14</v>
      </c>
      <c r="D24" s="25">
        <v>2</v>
      </c>
      <c r="E24" s="25"/>
      <c r="L24" s="272">
        <f t="shared" si="3"/>
        <v>21</v>
      </c>
      <c r="M24" s="1"/>
      <c r="N24" s="1"/>
      <c r="O24" s="1"/>
      <c r="P24" s="290"/>
    </row>
    <row r="25" spans="1:16" ht="15" customHeight="1">
      <c r="A25" s="25">
        <f t="shared" si="1"/>
        <v>23</v>
      </c>
      <c r="B25" s="25">
        <v>28</v>
      </c>
      <c r="C25" s="25">
        <v>12</v>
      </c>
      <c r="D25" s="25">
        <v>1</v>
      </c>
      <c r="E25" s="25"/>
      <c r="L25" s="289">
        <f t="shared" si="3"/>
        <v>22</v>
      </c>
      <c r="M25" s="290"/>
      <c r="N25" s="290"/>
      <c r="O25" s="290"/>
      <c r="P25" s="290"/>
    </row>
    <row r="26" spans="1:16" ht="15" customHeight="1">
      <c r="A26" s="25">
        <f t="shared" si="1"/>
        <v>24</v>
      </c>
      <c r="B26" s="25">
        <v>26</v>
      </c>
      <c r="C26" s="25">
        <v>10</v>
      </c>
      <c r="D26" s="25"/>
      <c r="E26" s="25"/>
      <c r="L26" s="272">
        <f t="shared" si="3"/>
        <v>23</v>
      </c>
      <c r="M26" s="1"/>
      <c r="N26" s="1"/>
      <c r="O26" s="1"/>
      <c r="P26" s="290"/>
    </row>
    <row r="27" spans="1:16" ht="15" customHeight="1">
      <c r="A27" s="25">
        <f t="shared" si="1"/>
        <v>25</v>
      </c>
      <c r="B27" s="25">
        <v>24</v>
      </c>
      <c r="C27" s="25">
        <v>9</v>
      </c>
      <c r="D27" s="25"/>
      <c r="E27" s="25"/>
      <c r="L27" s="289">
        <f t="shared" si="3"/>
        <v>24</v>
      </c>
      <c r="M27" s="290"/>
      <c r="N27" s="290"/>
      <c r="O27" s="290"/>
      <c r="P27" s="290"/>
    </row>
    <row r="28" spans="1:16" ht="15" customHeight="1">
      <c r="A28" s="25">
        <f t="shared" si="1"/>
        <v>26</v>
      </c>
      <c r="B28" s="25">
        <v>22</v>
      </c>
      <c r="C28" s="25">
        <v>8</v>
      </c>
      <c r="D28" s="25"/>
      <c r="E28" s="25"/>
      <c r="L28" s="272">
        <f t="shared" si="3"/>
        <v>25</v>
      </c>
      <c r="M28" s="1"/>
      <c r="N28" s="1"/>
      <c r="O28" s="1"/>
      <c r="P28" s="1"/>
    </row>
    <row r="29" spans="1:16" ht="15" customHeight="1">
      <c r="A29" s="25">
        <f t="shared" si="1"/>
        <v>27</v>
      </c>
      <c r="B29" s="25">
        <v>20</v>
      </c>
      <c r="C29" s="25">
        <v>7</v>
      </c>
      <c r="D29" s="25"/>
      <c r="E29" s="25"/>
      <c r="L29" s="289">
        <f t="shared" si="3"/>
        <v>26</v>
      </c>
      <c r="M29" s="290"/>
      <c r="N29" s="290"/>
      <c r="O29" s="290"/>
      <c r="P29" s="290"/>
    </row>
    <row r="30" spans="1:16" ht="15" customHeight="1">
      <c r="A30" s="25">
        <f t="shared" si="1"/>
        <v>28</v>
      </c>
      <c r="B30" s="25">
        <v>18</v>
      </c>
      <c r="C30" s="25">
        <v>6</v>
      </c>
      <c r="D30" s="25"/>
      <c r="E30" s="25"/>
      <c r="L30" s="272">
        <f t="shared" si="3"/>
        <v>27</v>
      </c>
      <c r="M30" s="1"/>
      <c r="N30" s="1"/>
      <c r="O30" s="1"/>
      <c r="P30" s="1"/>
    </row>
    <row r="31" spans="1:16" ht="15" customHeight="1">
      <c r="A31" s="25">
        <f t="shared" si="1"/>
        <v>29</v>
      </c>
      <c r="B31" s="25">
        <v>16</v>
      </c>
      <c r="C31" s="25">
        <v>5</v>
      </c>
      <c r="D31" s="25"/>
      <c r="E31" s="25"/>
      <c r="L31" s="289">
        <f t="shared" si="3"/>
        <v>28</v>
      </c>
      <c r="M31" s="290"/>
      <c r="N31" s="290"/>
      <c r="O31" s="290"/>
      <c r="P31" s="290"/>
    </row>
    <row r="32" spans="1:16" ht="15" customHeight="1">
      <c r="A32" s="25">
        <f t="shared" si="1"/>
        <v>30</v>
      </c>
      <c r="B32" s="25">
        <v>14</v>
      </c>
      <c r="C32" s="25">
        <v>4</v>
      </c>
      <c r="D32" s="25"/>
      <c r="E32" s="25"/>
      <c r="L32" s="272">
        <f t="shared" si="3"/>
        <v>29</v>
      </c>
      <c r="M32" s="1"/>
      <c r="N32" s="1"/>
      <c r="O32" s="1"/>
      <c r="P32" s="1"/>
    </row>
    <row r="33" spans="1:16" ht="15" customHeight="1">
      <c r="A33" s="25">
        <f t="shared" si="1"/>
        <v>31</v>
      </c>
      <c r="B33" s="25">
        <v>12</v>
      </c>
      <c r="C33" s="25">
        <v>3</v>
      </c>
      <c r="D33" s="25"/>
      <c r="E33" s="25"/>
      <c r="L33" s="289">
        <f t="shared" si="3"/>
        <v>30</v>
      </c>
      <c r="M33" s="290"/>
      <c r="N33" s="290"/>
      <c r="O33" s="290"/>
      <c r="P33" s="290"/>
    </row>
    <row r="34" spans="1:5" ht="15" customHeight="1">
      <c r="A34" s="25">
        <f t="shared" si="1"/>
        <v>32</v>
      </c>
      <c r="B34" s="25">
        <v>10</v>
      </c>
      <c r="C34" s="25">
        <v>2</v>
      </c>
      <c r="D34" s="25"/>
      <c r="E34" s="25"/>
    </row>
    <row r="35" spans="1:5" ht="15" customHeight="1">
      <c r="A35" s="25">
        <f t="shared" si="1"/>
        <v>33</v>
      </c>
      <c r="B35" s="25">
        <v>9</v>
      </c>
      <c r="C35" s="25">
        <v>1</v>
      </c>
      <c r="D35" s="25"/>
      <c r="E35" s="25"/>
    </row>
    <row r="36" spans="1:5" ht="15" customHeight="1">
      <c r="A36" s="25">
        <f t="shared" si="1"/>
        <v>34</v>
      </c>
      <c r="B36" s="25">
        <v>8</v>
      </c>
      <c r="C36" s="25"/>
      <c r="D36" s="25"/>
      <c r="E36" s="25"/>
    </row>
    <row r="37" spans="1:5" ht="15" customHeight="1">
      <c r="A37" s="25">
        <f t="shared" si="1"/>
        <v>35</v>
      </c>
      <c r="B37" s="25">
        <v>7</v>
      </c>
      <c r="C37" s="25"/>
      <c r="D37" s="25"/>
      <c r="E37" s="25"/>
    </row>
    <row r="38" spans="1:5" ht="15" customHeight="1">
      <c r="A38" s="25">
        <f t="shared" si="1"/>
        <v>36</v>
      </c>
      <c r="B38" s="25">
        <v>6</v>
      </c>
      <c r="C38" s="25"/>
      <c r="D38" s="25"/>
      <c r="E38" s="25"/>
    </row>
    <row r="39" spans="1:5" ht="15" customHeight="1">
      <c r="A39" s="25">
        <f t="shared" si="1"/>
        <v>37</v>
      </c>
      <c r="B39" s="25">
        <v>5</v>
      </c>
      <c r="C39" s="25"/>
      <c r="D39" s="25"/>
      <c r="E39" s="25"/>
    </row>
    <row r="40" spans="1:5" ht="15" customHeight="1">
      <c r="A40" s="25">
        <f t="shared" si="1"/>
        <v>38</v>
      </c>
      <c r="B40" s="25">
        <v>4</v>
      </c>
      <c r="C40" s="25"/>
      <c r="D40" s="25"/>
      <c r="E40" s="25"/>
    </row>
    <row r="41" spans="1:5" ht="15" customHeight="1">
      <c r="A41" s="25">
        <f t="shared" si="1"/>
        <v>39</v>
      </c>
      <c r="B41" s="25">
        <v>3</v>
      </c>
      <c r="C41" s="25"/>
      <c r="D41" s="25"/>
      <c r="E41" s="25"/>
    </row>
    <row r="42" spans="1:5" ht="15" customHeight="1">
      <c r="A42" s="25">
        <f t="shared" si="1"/>
        <v>40</v>
      </c>
      <c r="B42" s="25">
        <v>2</v>
      </c>
      <c r="C42" s="25"/>
      <c r="D42" s="25"/>
      <c r="E42" s="25"/>
    </row>
  </sheetData>
  <sheetProtection/>
  <mergeCells count="3">
    <mergeCell ref="B1:E1"/>
    <mergeCell ref="F2:J16"/>
    <mergeCell ref="M2:P2"/>
  </mergeCells>
  <printOptions/>
  <pageMargins left="0.75" right="0.75" top="1" bottom="1" header="0.5" footer="0.5"/>
  <pageSetup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BW47"/>
  <sheetViews>
    <sheetView zoomScale="90" zoomScaleNormal="90" zoomScalePageLayoutView="0" workbookViewId="0" topLeftCell="A1">
      <pane xSplit="9" ySplit="2" topLeftCell="Q3" activePane="bottomRight" state="frozen"/>
      <selection pane="topLeft" activeCell="A1" sqref="A1"/>
      <selection pane="topRight" activeCell="J1" sqref="J1"/>
      <selection pane="bottomLeft" activeCell="A3" sqref="A3"/>
      <selection pane="bottomRight" activeCell="AR14" sqref="AR14"/>
    </sheetView>
  </sheetViews>
  <sheetFormatPr defaultColWidth="11.00390625" defaultRowHeight="15.75"/>
  <cols>
    <col min="1" max="1" width="8.50390625" style="1" customWidth="1"/>
    <col min="2" max="2" width="40.125" style="0" customWidth="1"/>
    <col min="3" max="3" width="7.75390625" style="0" bestFit="1" customWidth="1"/>
    <col min="4" max="4" width="8.25390625" style="0" bestFit="1" customWidth="1"/>
    <col min="5" max="7" width="3.875" style="0" bestFit="1" customWidth="1"/>
    <col min="8" max="9" width="2.875" style="0" bestFit="1" customWidth="1"/>
    <col min="10" max="10" width="7.625" style="0" bestFit="1" customWidth="1"/>
    <col min="11" max="12" width="3.875" style="0" bestFit="1" customWidth="1"/>
    <col min="13" max="14" width="2.875" style="0" bestFit="1" customWidth="1"/>
    <col min="15" max="15" width="2.875" style="1" bestFit="1" customWidth="1"/>
    <col min="16" max="16" width="7.625" style="1" bestFit="1" customWidth="1"/>
    <col min="17" max="18" width="3.875" style="1" bestFit="1" customWidth="1"/>
    <col min="19" max="21" width="2.875" style="1" bestFit="1" customWidth="1"/>
    <col min="22" max="22" width="7.625" style="5" bestFit="1" customWidth="1"/>
    <col min="23" max="24" width="3.875" style="5" bestFit="1" customWidth="1"/>
    <col min="25" max="27" width="2.875" style="5" bestFit="1" customWidth="1"/>
    <col min="28" max="28" width="7.625" style="5" bestFit="1" customWidth="1"/>
    <col min="29" max="30" width="3.875" style="5" bestFit="1" customWidth="1"/>
    <col min="31" max="33" width="2.875" style="5" bestFit="1" customWidth="1"/>
    <col min="34" max="34" width="7.625" style="1" bestFit="1" customWidth="1"/>
    <col min="35" max="36" width="3.875" style="1" bestFit="1" customWidth="1"/>
    <col min="37" max="39" width="2.875" style="1" bestFit="1" customWidth="1"/>
    <col min="40" max="40" width="7.625" style="1" bestFit="1" customWidth="1"/>
    <col min="41" max="42" width="3.875" style="1" bestFit="1" customWidth="1"/>
    <col min="43" max="45" width="2.875" style="1" bestFit="1" customWidth="1"/>
    <col min="46" max="46" width="7.625" style="1" bestFit="1" customWidth="1"/>
    <col min="47" max="48" width="3.875" style="1" bestFit="1" customWidth="1"/>
    <col min="49" max="51" width="2.875" style="1" bestFit="1" customWidth="1"/>
    <col min="52" max="53" width="4.375" style="1" hidden="1" customWidth="1"/>
    <col min="54" max="56" width="3.375" style="1" hidden="1" customWidth="1"/>
    <col min="57" max="57" width="7.625" style="1" hidden="1" customWidth="1"/>
    <col min="58" max="59" width="4.375" style="1" hidden="1" customWidth="1"/>
    <col min="60" max="62" width="3.375" style="1" hidden="1" customWidth="1"/>
    <col min="63" max="63" width="7.625" style="1" hidden="1" customWidth="1"/>
  </cols>
  <sheetData>
    <row r="1" spans="1:63" ht="31.5" customHeight="1" thickBot="1">
      <c r="A1" s="797" t="s">
        <v>5</v>
      </c>
      <c r="B1" s="798" t="s">
        <v>3</v>
      </c>
      <c r="C1" s="799" t="s">
        <v>291</v>
      </c>
      <c r="D1" s="1203" t="s">
        <v>4</v>
      </c>
      <c r="E1" s="1204"/>
      <c r="F1" s="1204"/>
      <c r="G1" s="1204"/>
      <c r="H1" s="1204"/>
      <c r="I1" s="1205"/>
      <c r="J1" s="1202" t="s">
        <v>445</v>
      </c>
      <c r="K1" s="1198"/>
      <c r="L1" s="1198"/>
      <c r="M1" s="1198"/>
      <c r="N1" s="1198"/>
      <c r="O1" s="1199"/>
      <c r="P1" s="1202" t="s">
        <v>444</v>
      </c>
      <c r="Q1" s="1198"/>
      <c r="R1" s="1198"/>
      <c r="S1" s="1198"/>
      <c r="T1" s="1198"/>
      <c r="U1" s="1199"/>
      <c r="V1" s="1202" t="s">
        <v>443</v>
      </c>
      <c r="W1" s="1198"/>
      <c r="X1" s="1198"/>
      <c r="Y1" s="1198"/>
      <c r="Z1" s="1198"/>
      <c r="AA1" s="1199"/>
      <c r="AB1" s="1202" t="s">
        <v>440</v>
      </c>
      <c r="AC1" s="1198"/>
      <c r="AD1" s="1198"/>
      <c r="AE1" s="1198"/>
      <c r="AF1" s="1198"/>
      <c r="AG1" s="1199"/>
      <c r="AH1" s="1202" t="s">
        <v>496</v>
      </c>
      <c r="AI1" s="1198"/>
      <c r="AJ1" s="1198"/>
      <c r="AK1" s="1198"/>
      <c r="AL1" s="1198"/>
      <c r="AM1" s="1199"/>
      <c r="AN1" s="1202" t="s">
        <v>502</v>
      </c>
      <c r="AO1" s="1198"/>
      <c r="AP1" s="1198"/>
      <c r="AQ1" s="1198"/>
      <c r="AR1" s="1198"/>
      <c r="AS1" s="1199"/>
      <c r="AT1" s="1206"/>
      <c r="AU1" s="1207"/>
      <c r="AV1" s="1207"/>
      <c r="AW1" s="1207"/>
      <c r="AX1" s="1207"/>
      <c r="AY1" s="1208"/>
      <c r="AZ1" s="1197"/>
      <c r="BA1" s="1198"/>
      <c r="BB1" s="1198"/>
      <c r="BC1" s="1198"/>
      <c r="BD1" s="1198"/>
      <c r="BE1" s="1199"/>
      <c r="BF1" s="1197"/>
      <c r="BG1" s="1198"/>
      <c r="BH1" s="1198"/>
      <c r="BI1" s="1198"/>
      <c r="BJ1" s="1198"/>
      <c r="BK1" s="1199"/>
    </row>
    <row r="2" spans="1:63" s="12" customFormat="1" ht="16.5" thickBot="1">
      <c r="A2" s="1200" t="s">
        <v>0</v>
      </c>
      <c r="B2" s="1201"/>
      <c r="C2" s="1201"/>
      <c r="D2" s="1049" t="s">
        <v>357</v>
      </c>
      <c r="E2" s="1050">
        <v>160</v>
      </c>
      <c r="F2" s="1051">
        <v>120</v>
      </c>
      <c r="G2" s="1051">
        <v>80</v>
      </c>
      <c r="H2" s="1051">
        <v>60</v>
      </c>
      <c r="I2" s="1052">
        <v>40</v>
      </c>
      <c r="J2" s="1053" t="s">
        <v>111</v>
      </c>
      <c r="K2" s="1050">
        <v>160</v>
      </c>
      <c r="L2" s="1051">
        <v>120</v>
      </c>
      <c r="M2" s="1051">
        <v>80</v>
      </c>
      <c r="N2" s="1051">
        <v>60</v>
      </c>
      <c r="O2" s="1052">
        <v>40</v>
      </c>
      <c r="P2" s="1054" t="s">
        <v>111</v>
      </c>
      <c r="Q2" s="1050">
        <v>160</v>
      </c>
      <c r="R2" s="1051">
        <v>120</v>
      </c>
      <c r="S2" s="1051">
        <v>80</v>
      </c>
      <c r="T2" s="1051">
        <v>60</v>
      </c>
      <c r="U2" s="1052">
        <v>40</v>
      </c>
      <c r="V2" s="1054" t="s">
        <v>111</v>
      </c>
      <c r="W2" s="1050">
        <v>160</v>
      </c>
      <c r="X2" s="1051">
        <v>120</v>
      </c>
      <c r="Y2" s="1051">
        <v>80</v>
      </c>
      <c r="Z2" s="1051">
        <v>60</v>
      </c>
      <c r="AA2" s="1052">
        <v>40</v>
      </c>
      <c r="AB2" s="1054" t="s">
        <v>111</v>
      </c>
      <c r="AC2" s="1050">
        <v>160</v>
      </c>
      <c r="AD2" s="1051">
        <v>120</v>
      </c>
      <c r="AE2" s="1051">
        <v>80</v>
      </c>
      <c r="AF2" s="1051">
        <v>60</v>
      </c>
      <c r="AG2" s="1052">
        <v>40</v>
      </c>
      <c r="AH2" s="1054" t="s">
        <v>111</v>
      </c>
      <c r="AI2" s="1050">
        <v>160</v>
      </c>
      <c r="AJ2" s="1051">
        <v>120</v>
      </c>
      <c r="AK2" s="1051">
        <v>80</v>
      </c>
      <c r="AL2" s="1051">
        <v>60</v>
      </c>
      <c r="AM2" s="1052">
        <v>40</v>
      </c>
      <c r="AN2" s="1054" t="s">
        <v>111</v>
      </c>
      <c r="AO2" s="1050">
        <v>160</v>
      </c>
      <c r="AP2" s="1051">
        <v>120</v>
      </c>
      <c r="AQ2" s="1051">
        <v>80</v>
      </c>
      <c r="AR2" s="1051">
        <v>60</v>
      </c>
      <c r="AS2" s="1052">
        <v>40</v>
      </c>
      <c r="AT2" s="1054" t="s">
        <v>111</v>
      </c>
      <c r="AU2" s="1050">
        <v>160</v>
      </c>
      <c r="AV2" s="1051">
        <v>120</v>
      </c>
      <c r="AW2" s="1051">
        <v>80</v>
      </c>
      <c r="AX2" s="1051">
        <v>60</v>
      </c>
      <c r="AY2" s="1052">
        <v>40</v>
      </c>
      <c r="AZ2" s="13">
        <v>160</v>
      </c>
      <c r="BA2" s="14">
        <v>120</v>
      </c>
      <c r="BB2" s="14">
        <v>80</v>
      </c>
      <c r="BC2" s="14">
        <v>60</v>
      </c>
      <c r="BD2" s="14">
        <v>40</v>
      </c>
      <c r="BE2" s="44" t="s">
        <v>111</v>
      </c>
      <c r="BF2" s="13">
        <v>160</v>
      </c>
      <c r="BG2" s="14">
        <v>120</v>
      </c>
      <c r="BH2" s="14">
        <v>80</v>
      </c>
      <c r="BI2" s="14">
        <v>60</v>
      </c>
      <c r="BJ2" s="14">
        <v>40</v>
      </c>
      <c r="BK2" s="174" t="s">
        <v>111</v>
      </c>
    </row>
    <row r="3" spans="1:63" s="22" customFormat="1" ht="14.25" customHeight="1">
      <c r="A3" s="5">
        <v>1</v>
      </c>
      <c r="B3" s="427" t="s">
        <v>313</v>
      </c>
      <c r="C3" s="813">
        <v>3807</v>
      </c>
      <c r="D3" s="816">
        <f aca="true" t="shared" si="0" ref="D3:D33">SUM(E3:I3)</f>
        <v>249</v>
      </c>
      <c r="E3" s="807">
        <f aca="true" t="shared" si="1" ref="E3:E33">+K3+Q3+W3+AC3+AI3+AO3+AU3+AZ3+BF3</f>
        <v>0</v>
      </c>
      <c r="F3" s="808">
        <f aca="true" t="shared" si="2" ref="F3:F33">+L3+R3+X3+AD3+AJ3+AP3+AV3+BA3+BG3</f>
        <v>75</v>
      </c>
      <c r="G3" s="808">
        <f aca="true" t="shared" si="3" ref="G3:G33">+M3+S3+Y3+AE3+AK3+AQ3+AW3+BB3+BH3</f>
        <v>174</v>
      </c>
      <c r="H3" s="808">
        <f aca="true" t="shared" si="4" ref="H3:H33">+N3+T3+Z3+AF3+AL3+AR3+AX3+BC3+BI3</f>
        <v>0</v>
      </c>
      <c r="I3" s="809">
        <f aca="true" t="shared" si="5" ref="I3:I33">+O3+U3+AA3+AG3+AM3+AS3+AY3+BD3+BJ3</f>
        <v>0</v>
      </c>
      <c r="J3" s="800">
        <f aca="true" t="shared" si="6" ref="J3:J33">SUM(K3:O3)</f>
        <v>0</v>
      </c>
      <c r="K3" s="183"/>
      <c r="L3" s="184"/>
      <c r="M3" s="185"/>
      <c r="N3" s="185"/>
      <c r="O3" s="186"/>
      <c r="P3" s="802">
        <f aca="true" t="shared" si="7" ref="P3:P33">SUM(Q3:U3)</f>
        <v>47</v>
      </c>
      <c r="Q3" s="183"/>
      <c r="R3" s="184"/>
      <c r="S3" s="185">
        <v>47</v>
      </c>
      <c r="T3" s="185"/>
      <c r="U3" s="186"/>
      <c r="V3" s="802">
        <f aca="true" t="shared" si="8" ref="V3:V33">SUM(W3:AA3)</f>
        <v>38</v>
      </c>
      <c r="W3" s="183"/>
      <c r="X3" s="184"/>
      <c r="Y3" s="185">
        <v>38</v>
      </c>
      <c r="Z3" s="185"/>
      <c r="AA3" s="186"/>
      <c r="AB3" s="802">
        <f aca="true" t="shared" si="9" ref="AB3:AB33">SUM(AC3:AG3)</f>
        <v>48</v>
      </c>
      <c r="AC3" s="183"/>
      <c r="AD3" s="184"/>
      <c r="AE3" s="185">
        <v>48</v>
      </c>
      <c r="AF3" s="185"/>
      <c r="AG3" s="186"/>
      <c r="AH3" s="802">
        <f aca="true" t="shared" si="10" ref="AH3:AH33">SUM(AI3:AM3)</f>
        <v>41</v>
      </c>
      <c r="AI3" s="183"/>
      <c r="AJ3" s="184"/>
      <c r="AK3" s="185">
        <v>41</v>
      </c>
      <c r="AL3" s="185"/>
      <c r="AM3" s="186"/>
      <c r="AN3" s="802">
        <f aca="true" t="shared" si="11" ref="AN3:AN33">SUM(AO3:AS3)</f>
        <v>75</v>
      </c>
      <c r="AO3" s="183"/>
      <c r="AP3" s="185">
        <v>75</v>
      </c>
      <c r="AQ3" s="185"/>
      <c r="AR3" s="185"/>
      <c r="AS3" s="186"/>
      <c r="AT3" s="802">
        <f aca="true" t="shared" si="12" ref="AT3:AT33">SUM(AU3:AY3)</f>
        <v>0</v>
      </c>
      <c r="AU3" s="183"/>
      <c r="AV3" s="184"/>
      <c r="AW3" s="185"/>
      <c r="AX3" s="185"/>
      <c r="AY3" s="186"/>
      <c r="AZ3" s="50"/>
      <c r="BA3" s="43"/>
      <c r="BB3" s="43"/>
      <c r="BC3" s="43"/>
      <c r="BD3" s="43"/>
      <c r="BE3" s="40">
        <f>SUM(AZ3:BD3)</f>
        <v>0</v>
      </c>
      <c r="BF3" s="50"/>
      <c r="BG3" s="43"/>
      <c r="BH3" s="43"/>
      <c r="BI3" s="43"/>
      <c r="BJ3" s="43"/>
      <c r="BK3" s="45">
        <f>SUM(BF3:BJ3)</f>
        <v>0</v>
      </c>
    </row>
    <row r="4" spans="1:63" s="22" customFormat="1" ht="15.75">
      <c r="A4" s="5">
        <f>+A3+1</f>
        <v>2</v>
      </c>
      <c r="B4" s="427" t="s">
        <v>305</v>
      </c>
      <c r="C4" s="814">
        <v>1320</v>
      </c>
      <c r="D4" s="816">
        <f t="shared" si="0"/>
        <v>190</v>
      </c>
      <c r="E4" s="810">
        <f t="shared" si="1"/>
        <v>0</v>
      </c>
      <c r="F4" s="811">
        <f t="shared" si="2"/>
        <v>135</v>
      </c>
      <c r="G4" s="811">
        <f t="shared" si="3"/>
        <v>43</v>
      </c>
      <c r="H4" s="811">
        <f t="shared" si="4"/>
        <v>0</v>
      </c>
      <c r="I4" s="812">
        <f t="shared" si="5"/>
        <v>12</v>
      </c>
      <c r="J4" s="805">
        <f t="shared" si="6"/>
        <v>0</v>
      </c>
      <c r="K4" s="15"/>
      <c r="L4" s="16"/>
      <c r="M4" s="18"/>
      <c r="N4" s="18"/>
      <c r="O4" s="17"/>
      <c r="P4" s="803">
        <f t="shared" si="7"/>
        <v>43</v>
      </c>
      <c r="Q4" s="15"/>
      <c r="R4" s="16"/>
      <c r="S4" s="18">
        <v>43</v>
      </c>
      <c r="T4" s="18"/>
      <c r="U4" s="17"/>
      <c r="V4" s="803">
        <f t="shared" si="8"/>
        <v>0</v>
      </c>
      <c r="W4" s="15"/>
      <c r="X4" s="16"/>
      <c r="Y4" s="18"/>
      <c r="Z4" s="18"/>
      <c r="AA4" s="17"/>
      <c r="AB4" s="803">
        <f t="shared" si="9"/>
        <v>75</v>
      </c>
      <c r="AC4" s="15"/>
      <c r="AD4" s="16">
        <v>75</v>
      </c>
      <c r="AE4" s="18"/>
      <c r="AF4" s="18"/>
      <c r="AG4" s="17"/>
      <c r="AH4" s="803">
        <f t="shared" si="10"/>
        <v>12</v>
      </c>
      <c r="AI4" s="15"/>
      <c r="AJ4" s="16"/>
      <c r="AK4" s="18"/>
      <c r="AL4" s="18"/>
      <c r="AM4" s="17">
        <v>12</v>
      </c>
      <c r="AN4" s="803">
        <f t="shared" si="11"/>
        <v>60</v>
      </c>
      <c r="AO4" s="15"/>
      <c r="AP4" s="18">
        <v>60</v>
      </c>
      <c r="AQ4" s="18"/>
      <c r="AR4" s="18"/>
      <c r="AS4" s="17"/>
      <c r="AT4" s="803">
        <f t="shared" si="12"/>
        <v>0</v>
      </c>
      <c r="AU4" s="15"/>
      <c r="AV4" s="16"/>
      <c r="AW4" s="18"/>
      <c r="AX4" s="18"/>
      <c r="AY4" s="17"/>
      <c r="AZ4" s="19"/>
      <c r="BA4" s="4"/>
      <c r="BB4" s="4"/>
      <c r="BC4" s="4"/>
      <c r="BD4" s="4"/>
      <c r="BE4" s="17">
        <f>SUM(AZ4:BD4)</f>
        <v>0</v>
      </c>
      <c r="BF4" s="19"/>
      <c r="BG4" s="4"/>
      <c r="BH4" s="4"/>
      <c r="BI4" s="4"/>
      <c r="BJ4" s="4"/>
      <c r="BK4" s="27">
        <f>SUM(BF4:BJ4)</f>
        <v>0</v>
      </c>
    </row>
    <row r="5" spans="1:63" s="22" customFormat="1" ht="15.75">
      <c r="A5" s="5">
        <f aca="true" t="shared" si="13" ref="A5:A32">+A4+1</f>
        <v>3</v>
      </c>
      <c r="B5" s="427" t="s">
        <v>356</v>
      </c>
      <c r="C5" s="814">
        <v>2137</v>
      </c>
      <c r="D5" s="816">
        <f t="shared" si="0"/>
        <v>151</v>
      </c>
      <c r="E5" s="810">
        <f t="shared" si="1"/>
        <v>0</v>
      </c>
      <c r="F5" s="811">
        <f t="shared" si="2"/>
        <v>0</v>
      </c>
      <c r="G5" s="811">
        <f t="shared" si="3"/>
        <v>151</v>
      </c>
      <c r="H5" s="811">
        <f t="shared" si="4"/>
        <v>0</v>
      </c>
      <c r="I5" s="812">
        <f t="shared" si="5"/>
        <v>0</v>
      </c>
      <c r="J5" s="805">
        <f t="shared" si="6"/>
        <v>38</v>
      </c>
      <c r="K5" s="15"/>
      <c r="L5" s="16"/>
      <c r="M5" s="18">
        <v>38</v>
      </c>
      <c r="N5" s="18"/>
      <c r="O5" s="17"/>
      <c r="P5" s="803">
        <f t="shared" si="7"/>
        <v>40</v>
      </c>
      <c r="Q5" s="15"/>
      <c r="R5" s="16"/>
      <c r="S5" s="18">
        <v>40</v>
      </c>
      <c r="T5" s="18"/>
      <c r="U5" s="17"/>
      <c r="V5" s="803">
        <f t="shared" si="8"/>
        <v>0</v>
      </c>
      <c r="W5" s="15"/>
      <c r="X5" s="16"/>
      <c r="Y5" s="18"/>
      <c r="Z5" s="18"/>
      <c r="AA5" s="17"/>
      <c r="AB5" s="803">
        <f t="shared" si="9"/>
        <v>42</v>
      </c>
      <c r="AC5" s="15"/>
      <c r="AD5" s="16"/>
      <c r="AE5" s="18">
        <v>42</v>
      </c>
      <c r="AF5" s="18"/>
      <c r="AG5" s="17"/>
      <c r="AH5" s="803">
        <f t="shared" si="10"/>
        <v>31</v>
      </c>
      <c r="AI5" s="15"/>
      <c r="AJ5" s="16"/>
      <c r="AK5" s="18">
        <v>31</v>
      </c>
      <c r="AL5" s="18"/>
      <c r="AM5" s="17"/>
      <c r="AN5" s="803">
        <f t="shared" si="11"/>
        <v>0</v>
      </c>
      <c r="AO5" s="15"/>
      <c r="AP5" s="16"/>
      <c r="AQ5" s="18"/>
      <c r="AR5" s="18"/>
      <c r="AS5" s="17"/>
      <c r="AT5" s="803">
        <f t="shared" si="12"/>
        <v>0</v>
      </c>
      <c r="AU5" s="15"/>
      <c r="AV5" s="16"/>
      <c r="AW5" s="18"/>
      <c r="AX5" s="18"/>
      <c r="AY5" s="17"/>
      <c r="AZ5" s="19"/>
      <c r="BA5" s="4"/>
      <c r="BB5" s="4"/>
      <c r="BC5" s="4"/>
      <c r="BD5" s="4"/>
      <c r="BE5" s="17"/>
      <c r="BF5" s="19"/>
      <c r="BG5" s="4"/>
      <c r="BH5" s="4"/>
      <c r="BI5" s="4"/>
      <c r="BJ5" s="4"/>
      <c r="BK5" s="27"/>
    </row>
    <row r="6" spans="1:63" s="22" customFormat="1" ht="15.75">
      <c r="A6" s="5">
        <f t="shared" si="13"/>
        <v>4</v>
      </c>
      <c r="B6" s="427" t="s">
        <v>319</v>
      </c>
      <c r="C6" s="814">
        <v>8046</v>
      </c>
      <c r="D6" s="816">
        <f t="shared" si="0"/>
        <v>146</v>
      </c>
      <c r="E6" s="810">
        <f t="shared" si="1"/>
        <v>0</v>
      </c>
      <c r="F6" s="811">
        <f t="shared" si="2"/>
        <v>0</v>
      </c>
      <c r="G6" s="811">
        <f t="shared" si="3"/>
        <v>146</v>
      </c>
      <c r="H6" s="811">
        <f t="shared" si="4"/>
        <v>0</v>
      </c>
      <c r="I6" s="812">
        <f t="shared" si="5"/>
        <v>0</v>
      </c>
      <c r="J6" s="805">
        <f t="shared" si="6"/>
        <v>0</v>
      </c>
      <c r="K6" s="20"/>
      <c r="L6" s="21"/>
      <c r="M6" s="18"/>
      <c r="N6" s="18"/>
      <c r="O6" s="17"/>
      <c r="P6" s="803">
        <f t="shared" si="7"/>
        <v>0</v>
      </c>
      <c r="Q6" s="20"/>
      <c r="R6" s="21"/>
      <c r="S6" s="18"/>
      <c r="T6" s="18"/>
      <c r="U6" s="17"/>
      <c r="V6" s="803">
        <f t="shared" si="8"/>
        <v>48</v>
      </c>
      <c r="W6" s="20"/>
      <c r="X6" s="21"/>
      <c r="Y6" s="18">
        <v>48</v>
      </c>
      <c r="Z6" s="18"/>
      <c r="AA6" s="17"/>
      <c r="AB6" s="803">
        <f t="shared" si="9"/>
        <v>0</v>
      </c>
      <c r="AC6" s="20"/>
      <c r="AD6" s="21"/>
      <c r="AE6" s="18"/>
      <c r="AF6" s="18"/>
      <c r="AG6" s="17"/>
      <c r="AH6" s="803">
        <f t="shared" si="10"/>
        <v>47</v>
      </c>
      <c r="AI6" s="20"/>
      <c r="AJ6" s="21"/>
      <c r="AK6" s="18">
        <v>47</v>
      </c>
      <c r="AL6" s="18"/>
      <c r="AM6" s="17"/>
      <c r="AN6" s="803">
        <f t="shared" si="11"/>
        <v>51</v>
      </c>
      <c r="AO6" s="20"/>
      <c r="AP6" s="21"/>
      <c r="AQ6" s="18">
        <v>51</v>
      </c>
      <c r="AR6" s="18"/>
      <c r="AS6" s="17"/>
      <c r="AT6" s="803">
        <f t="shared" si="12"/>
        <v>0</v>
      </c>
      <c r="AU6" s="20"/>
      <c r="AV6" s="21"/>
      <c r="AW6" s="18"/>
      <c r="AX6" s="18"/>
      <c r="AY6" s="17"/>
      <c r="AZ6" s="19"/>
      <c r="BA6" s="4"/>
      <c r="BB6" s="4"/>
      <c r="BC6" s="4"/>
      <c r="BD6" s="4"/>
      <c r="BE6" s="17"/>
      <c r="BF6" s="19"/>
      <c r="BG6" s="4"/>
      <c r="BH6" s="4"/>
      <c r="BI6" s="4"/>
      <c r="BJ6" s="4"/>
      <c r="BK6" s="27"/>
    </row>
    <row r="7" spans="1:63" s="22" customFormat="1" ht="15.75">
      <c r="A7" s="5">
        <f t="shared" si="13"/>
        <v>5</v>
      </c>
      <c r="B7" s="427" t="s">
        <v>308</v>
      </c>
      <c r="C7" s="814">
        <v>3416</v>
      </c>
      <c r="D7" s="816">
        <f t="shared" si="0"/>
        <v>143</v>
      </c>
      <c r="E7" s="810">
        <f t="shared" si="1"/>
        <v>0</v>
      </c>
      <c r="F7" s="811">
        <f t="shared" si="2"/>
        <v>0</v>
      </c>
      <c r="G7" s="811">
        <f t="shared" si="3"/>
        <v>143</v>
      </c>
      <c r="H7" s="811">
        <f t="shared" si="4"/>
        <v>0</v>
      </c>
      <c r="I7" s="812">
        <f t="shared" si="5"/>
        <v>0</v>
      </c>
      <c r="J7" s="805">
        <f t="shared" si="6"/>
        <v>31</v>
      </c>
      <c r="K7" s="15"/>
      <c r="L7" s="16"/>
      <c r="M7" s="18">
        <v>31</v>
      </c>
      <c r="N7" s="18"/>
      <c r="O7" s="17"/>
      <c r="P7" s="803">
        <f t="shared" si="7"/>
        <v>25</v>
      </c>
      <c r="Q7" s="15"/>
      <c r="R7" s="16"/>
      <c r="S7" s="18">
        <v>25</v>
      </c>
      <c r="T7" s="18"/>
      <c r="U7" s="17"/>
      <c r="V7" s="803">
        <f t="shared" si="8"/>
        <v>42</v>
      </c>
      <c r="W7" s="15"/>
      <c r="X7" s="16"/>
      <c r="Y7" s="18">
        <v>42</v>
      </c>
      <c r="Z7" s="18"/>
      <c r="AA7" s="17"/>
      <c r="AB7" s="803">
        <f t="shared" si="9"/>
        <v>0</v>
      </c>
      <c r="AC7" s="15"/>
      <c r="AD7" s="16"/>
      <c r="AE7" s="18"/>
      <c r="AF7" s="18"/>
      <c r="AG7" s="17"/>
      <c r="AH7" s="803">
        <f t="shared" si="10"/>
        <v>0</v>
      </c>
      <c r="AI7" s="15"/>
      <c r="AJ7" s="16"/>
      <c r="AK7" s="18"/>
      <c r="AL7" s="18"/>
      <c r="AM7" s="17"/>
      <c r="AN7" s="803">
        <f t="shared" si="11"/>
        <v>45</v>
      </c>
      <c r="AO7" s="15"/>
      <c r="AP7" s="16"/>
      <c r="AQ7" s="18">
        <v>45</v>
      </c>
      <c r="AR7" s="18"/>
      <c r="AS7" s="17"/>
      <c r="AT7" s="803">
        <f t="shared" si="12"/>
        <v>0</v>
      </c>
      <c r="AU7" s="15"/>
      <c r="AV7" s="16"/>
      <c r="AW7" s="18"/>
      <c r="AX7" s="18"/>
      <c r="AY7" s="17"/>
      <c r="AZ7" s="19"/>
      <c r="BA7" s="4"/>
      <c r="BB7" s="4"/>
      <c r="BC7" s="4"/>
      <c r="BD7" s="4"/>
      <c r="BE7" s="17">
        <f>SUM(AZ7:BD7)</f>
        <v>0</v>
      </c>
      <c r="BF7" s="19"/>
      <c r="BG7" s="4"/>
      <c r="BH7" s="4"/>
      <c r="BI7" s="4"/>
      <c r="BJ7" s="4"/>
      <c r="BK7" s="27">
        <f>SUM(BF7:BJ7)</f>
        <v>0</v>
      </c>
    </row>
    <row r="8" spans="1:63" s="22" customFormat="1" ht="15.75">
      <c r="A8" s="5">
        <f t="shared" si="13"/>
        <v>6</v>
      </c>
      <c r="B8" s="427" t="s">
        <v>302</v>
      </c>
      <c r="C8" s="814">
        <v>1554</v>
      </c>
      <c r="D8" s="816">
        <f t="shared" si="0"/>
        <v>138</v>
      </c>
      <c r="E8" s="810">
        <f t="shared" si="1"/>
        <v>0</v>
      </c>
      <c r="F8" s="811">
        <f t="shared" si="2"/>
        <v>0</v>
      </c>
      <c r="G8" s="811">
        <f t="shared" si="3"/>
        <v>129</v>
      </c>
      <c r="H8" s="811">
        <f t="shared" si="4"/>
        <v>0</v>
      </c>
      <c r="I8" s="812">
        <f t="shared" si="5"/>
        <v>9</v>
      </c>
      <c r="J8" s="805">
        <f t="shared" si="6"/>
        <v>9</v>
      </c>
      <c r="K8" s="15"/>
      <c r="L8" s="16"/>
      <c r="M8" s="18"/>
      <c r="N8" s="18"/>
      <c r="O8" s="17">
        <v>9</v>
      </c>
      <c r="P8" s="803">
        <f t="shared" si="7"/>
        <v>28</v>
      </c>
      <c r="Q8" s="15"/>
      <c r="R8" s="16"/>
      <c r="S8" s="18">
        <v>28</v>
      </c>
      <c r="T8" s="18"/>
      <c r="U8" s="17"/>
      <c r="V8" s="803">
        <f t="shared" si="8"/>
        <v>26</v>
      </c>
      <c r="W8" s="15"/>
      <c r="X8" s="16"/>
      <c r="Y8" s="18">
        <v>26</v>
      </c>
      <c r="Z8" s="18"/>
      <c r="AA8" s="17"/>
      <c r="AB8" s="803">
        <f t="shared" si="9"/>
        <v>0</v>
      </c>
      <c r="AC8" s="15"/>
      <c r="AD8" s="16"/>
      <c r="AE8" s="18"/>
      <c r="AF8" s="18"/>
      <c r="AG8" s="17"/>
      <c r="AH8" s="803">
        <f t="shared" si="10"/>
        <v>34</v>
      </c>
      <c r="AI8" s="15"/>
      <c r="AJ8" s="16"/>
      <c r="AK8" s="18">
        <v>34</v>
      </c>
      <c r="AL8" s="18"/>
      <c r="AM8" s="17"/>
      <c r="AN8" s="803">
        <f t="shared" si="11"/>
        <v>41</v>
      </c>
      <c r="AO8" s="15"/>
      <c r="AP8" s="16"/>
      <c r="AQ8" s="18">
        <v>41</v>
      </c>
      <c r="AR8" s="18"/>
      <c r="AS8" s="17"/>
      <c r="AT8" s="803">
        <f t="shared" si="12"/>
        <v>0</v>
      </c>
      <c r="AU8" s="15"/>
      <c r="AV8" s="16"/>
      <c r="AW8" s="18"/>
      <c r="AX8" s="18"/>
      <c r="AY8" s="17"/>
      <c r="AZ8" s="19"/>
      <c r="BA8" s="4"/>
      <c r="BB8" s="4"/>
      <c r="BC8" s="4"/>
      <c r="BD8" s="4"/>
      <c r="BE8" s="17">
        <f>SUM(AZ8:BD8)</f>
        <v>0</v>
      </c>
      <c r="BF8" s="19"/>
      <c r="BG8" s="4"/>
      <c r="BH8" s="4"/>
      <c r="BI8" s="4"/>
      <c r="BJ8" s="4"/>
      <c r="BK8" s="27">
        <f>SUM(BF8:BJ8)</f>
        <v>0</v>
      </c>
    </row>
    <row r="9" spans="1:63" s="22" customFormat="1" ht="15.75">
      <c r="A9" s="5">
        <f t="shared" si="13"/>
        <v>7</v>
      </c>
      <c r="B9" s="427" t="s">
        <v>314</v>
      </c>
      <c r="C9" s="814">
        <v>6340</v>
      </c>
      <c r="D9" s="816">
        <f t="shared" si="0"/>
        <v>117</v>
      </c>
      <c r="E9" s="810">
        <f t="shared" si="1"/>
        <v>0</v>
      </c>
      <c r="F9" s="811">
        <f t="shared" si="2"/>
        <v>66</v>
      </c>
      <c r="G9" s="811">
        <f t="shared" si="3"/>
        <v>38</v>
      </c>
      <c r="H9" s="811">
        <f t="shared" si="4"/>
        <v>0</v>
      </c>
      <c r="I9" s="812">
        <f t="shared" si="5"/>
        <v>13</v>
      </c>
      <c r="J9" s="805">
        <f t="shared" si="6"/>
        <v>13</v>
      </c>
      <c r="K9" s="15"/>
      <c r="L9" s="16"/>
      <c r="M9" s="18"/>
      <c r="N9" s="18"/>
      <c r="O9" s="17">
        <v>13</v>
      </c>
      <c r="P9" s="803">
        <f t="shared" si="7"/>
        <v>0</v>
      </c>
      <c r="Q9" s="15"/>
      <c r="R9" s="16"/>
      <c r="S9" s="18"/>
      <c r="T9" s="18"/>
      <c r="U9" s="17"/>
      <c r="V9" s="803">
        <f t="shared" si="8"/>
        <v>0</v>
      </c>
      <c r="W9" s="15"/>
      <c r="X9" s="16"/>
      <c r="Y9" s="18"/>
      <c r="Z9" s="18"/>
      <c r="AA9" s="17"/>
      <c r="AB9" s="803">
        <f t="shared" si="9"/>
        <v>38</v>
      </c>
      <c r="AC9" s="15"/>
      <c r="AD9" s="16"/>
      <c r="AE9" s="18">
        <v>38</v>
      </c>
      <c r="AF9" s="18"/>
      <c r="AG9" s="17"/>
      <c r="AH9" s="803">
        <f t="shared" si="10"/>
        <v>0</v>
      </c>
      <c r="AI9" s="15"/>
      <c r="AJ9" s="16"/>
      <c r="AK9" s="18"/>
      <c r="AL9" s="18"/>
      <c r="AM9" s="17"/>
      <c r="AN9" s="803">
        <f t="shared" si="11"/>
        <v>66</v>
      </c>
      <c r="AO9" s="15"/>
      <c r="AP9" s="18">
        <v>66</v>
      </c>
      <c r="AQ9" s="18"/>
      <c r="AR9" s="18"/>
      <c r="AS9" s="17"/>
      <c r="AT9" s="803">
        <f t="shared" si="12"/>
        <v>0</v>
      </c>
      <c r="AU9" s="15"/>
      <c r="AV9" s="16"/>
      <c r="AW9" s="18"/>
      <c r="AX9" s="18"/>
      <c r="AY9" s="17"/>
      <c r="AZ9" s="19"/>
      <c r="BA9" s="4"/>
      <c r="BB9" s="4"/>
      <c r="BC9" s="4"/>
      <c r="BD9" s="4"/>
      <c r="BE9" s="17">
        <f>SUM(AZ9:BD9)</f>
        <v>0</v>
      </c>
      <c r="BF9" s="19"/>
      <c r="BG9" s="4"/>
      <c r="BH9" s="4"/>
      <c r="BI9" s="4"/>
      <c r="BJ9" s="4"/>
      <c r="BK9" s="27">
        <f>SUM(BF9:BJ9)</f>
        <v>0</v>
      </c>
    </row>
    <row r="10" spans="1:63" s="22" customFormat="1" ht="15.75">
      <c r="A10" s="5">
        <f t="shared" si="13"/>
        <v>8</v>
      </c>
      <c r="B10" s="427" t="s">
        <v>309</v>
      </c>
      <c r="C10" s="814">
        <v>3011</v>
      </c>
      <c r="D10" s="816">
        <f t="shared" si="0"/>
        <v>88</v>
      </c>
      <c r="E10" s="810">
        <f t="shared" si="1"/>
        <v>0</v>
      </c>
      <c r="F10" s="811">
        <f t="shared" si="2"/>
        <v>0</v>
      </c>
      <c r="G10" s="811">
        <f t="shared" si="3"/>
        <v>88</v>
      </c>
      <c r="H10" s="811">
        <f t="shared" si="4"/>
        <v>0</v>
      </c>
      <c r="I10" s="812">
        <f t="shared" si="5"/>
        <v>0</v>
      </c>
      <c r="J10" s="805">
        <f t="shared" si="6"/>
        <v>0</v>
      </c>
      <c r="K10" s="15"/>
      <c r="L10" s="16"/>
      <c r="M10" s="18"/>
      <c r="N10" s="18"/>
      <c r="O10" s="17"/>
      <c r="P10" s="803">
        <f t="shared" si="7"/>
        <v>53</v>
      </c>
      <c r="Q10" s="15"/>
      <c r="R10" s="16"/>
      <c r="S10" s="18">
        <v>53</v>
      </c>
      <c r="T10" s="18"/>
      <c r="U10" s="17"/>
      <c r="V10" s="803">
        <f t="shared" si="8"/>
        <v>35</v>
      </c>
      <c r="W10" s="15"/>
      <c r="X10" s="16"/>
      <c r="Y10" s="18">
        <v>35</v>
      </c>
      <c r="Z10" s="18"/>
      <c r="AA10" s="17"/>
      <c r="AB10" s="803">
        <f t="shared" si="9"/>
        <v>0</v>
      </c>
      <c r="AC10" s="15"/>
      <c r="AD10" s="16"/>
      <c r="AE10" s="18"/>
      <c r="AF10" s="18"/>
      <c r="AG10" s="17"/>
      <c r="AH10" s="803">
        <f t="shared" si="10"/>
        <v>0</v>
      </c>
      <c r="AI10" s="15"/>
      <c r="AJ10" s="16"/>
      <c r="AK10" s="18"/>
      <c r="AL10" s="18"/>
      <c r="AM10" s="17"/>
      <c r="AN10" s="803">
        <f t="shared" si="11"/>
        <v>0</v>
      </c>
      <c r="AO10" s="15"/>
      <c r="AP10" s="16"/>
      <c r="AQ10" s="18"/>
      <c r="AR10" s="18"/>
      <c r="AS10" s="17"/>
      <c r="AT10" s="803">
        <f t="shared" si="12"/>
        <v>0</v>
      </c>
      <c r="AU10" s="15"/>
      <c r="AV10" s="16"/>
      <c r="AW10" s="18"/>
      <c r="AX10" s="18"/>
      <c r="AY10" s="17"/>
      <c r="AZ10" s="19"/>
      <c r="BA10" s="4"/>
      <c r="BB10" s="4"/>
      <c r="BC10" s="4"/>
      <c r="BD10" s="4"/>
      <c r="BE10" s="17"/>
      <c r="BF10" s="19"/>
      <c r="BG10" s="4"/>
      <c r="BH10" s="4"/>
      <c r="BI10" s="4"/>
      <c r="BJ10" s="4"/>
      <c r="BK10" s="27"/>
    </row>
    <row r="11" spans="1:63" s="22" customFormat="1" ht="15.75">
      <c r="A11" s="5">
        <f t="shared" si="13"/>
        <v>9</v>
      </c>
      <c r="B11" s="427" t="s">
        <v>311</v>
      </c>
      <c r="C11" s="814">
        <v>2438</v>
      </c>
      <c r="D11" s="816">
        <f t="shared" si="0"/>
        <v>79</v>
      </c>
      <c r="E11" s="810">
        <f t="shared" si="1"/>
        <v>0</v>
      </c>
      <c r="F11" s="811">
        <f t="shared" si="2"/>
        <v>0</v>
      </c>
      <c r="G11" s="811">
        <f t="shared" si="3"/>
        <v>79</v>
      </c>
      <c r="H11" s="811">
        <f t="shared" si="4"/>
        <v>0</v>
      </c>
      <c r="I11" s="812">
        <f t="shared" si="5"/>
        <v>0</v>
      </c>
      <c r="J11" s="805">
        <f t="shared" si="6"/>
        <v>34</v>
      </c>
      <c r="K11" s="15"/>
      <c r="L11" s="16"/>
      <c r="M11" s="18">
        <v>34</v>
      </c>
      <c r="N11" s="18"/>
      <c r="O11" s="17"/>
      <c r="P11" s="803">
        <f t="shared" si="7"/>
        <v>22</v>
      </c>
      <c r="Q11" s="15"/>
      <c r="R11" s="16"/>
      <c r="S11" s="18">
        <v>22</v>
      </c>
      <c r="T11" s="18"/>
      <c r="U11" s="17"/>
      <c r="V11" s="803">
        <f t="shared" si="8"/>
        <v>23</v>
      </c>
      <c r="W11" s="15"/>
      <c r="X11" s="16"/>
      <c r="Y11" s="18">
        <v>23</v>
      </c>
      <c r="Z11" s="18"/>
      <c r="AA11" s="17"/>
      <c r="AB11" s="803">
        <f t="shared" si="9"/>
        <v>0</v>
      </c>
      <c r="AC11" s="15"/>
      <c r="AD11" s="16"/>
      <c r="AE11" s="18"/>
      <c r="AF11" s="18"/>
      <c r="AG11" s="17"/>
      <c r="AH11" s="803">
        <f t="shared" si="10"/>
        <v>0</v>
      </c>
      <c r="AI11" s="15"/>
      <c r="AJ11" s="16"/>
      <c r="AK11" s="18"/>
      <c r="AL11" s="18"/>
      <c r="AM11" s="17"/>
      <c r="AN11" s="803">
        <f t="shared" si="11"/>
        <v>0</v>
      </c>
      <c r="AO11" s="15"/>
      <c r="AP11" s="16"/>
      <c r="AQ11" s="18"/>
      <c r="AR11" s="18"/>
      <c r="AS11" s="17"/>
      <c r="AT11" s="803">
        <f t="shared" si="12"/>
        <v>0</v>
      </c>
      <c r="AU11" s="15"/>
      <c r="AV11" s="16"/>
      <c r="AW11" s="18"/>
      <c r="AX11" s="18"/>
      <c r="AY11" s="17"/>
      <c r="AZ11" s="19"/>
      <c r="BA11" s="4"/>
      <c r="BB11" s="4"/>
      <c r="BC11" s="4"/>
      <c r="BD11" s="4"/>
      <c r="BE11" s="17"/>
      <c r="BF11" s="19"/>
      <c r="BG11" s="4"/>
      <c r="BH11" s="4"/>
      <c r="BI11" s="4"/>
      <c r="BJ11" s="4"/>
      <c r="BK11" s="27"/>
    </row>
    <row r="12" spans="1:63" s="22" customFormat="1" ht="15.75">
      <c r="A12" s="5">
        <f t="shared" si="13"/>
        <v>10</v>
      </c>
      <c r="B12" s="427" t="s">
        <v>312</v>
      </c>
      <c r="C12" s="814">
        <v>3349</v>
      </c>
      <c r="D12" s="816">
        <f t="shared" si="0"/>
        <v>67</v>
      </c>
      <c r="E12" s="810">
        <f t="shared" si="1"/>
        <v>0</v>
      </c>
      <c r="F12" s="811">
        <f t="shared" si="2"/>
        <v>0</v>
      </c>
      <c r="G12" s="811">
        <f t="shared" si="3"/>
        <v>67</v>
      </c>
      <c r="H12" s="811">
        <f t="shared" si="4"/>
        <v>0</v>
      </c>
      <c r="I12" s="812">
        <f t="shared" si="5"/>
        <v>0</v>
      </c>
      <c r="J12" s="805">
        <f t="shared" si="6"/>
        <v>0</v>
      </c>
      <c r="K12" s="20"/>
      <c r="L12" s="21"/>
      <c r="M12" s="18"/>
      <c r="N12" s="18"/>
      <c r="O12" s="17"/>
      <c r="P12" s="803">
        <f t="shared" si="7"/>
        <v>0</v>
      </c>
      <c r="Q12" s="20"/>
      <c r="R12" s="21"/>
      <c r="S12" s="18"/>
      <c r="T12" s="18"/>
      <c r="U12" s="17"/>
      <c r="V12" s="803">
        <f t="shared" si="8"/>
        <v>32</v>
      </c>
      <c r="W12" s="20"/>
      <c r="X12" s="21"/>
      <c r="Y12" s="18">
        <v>32</v>
      </c>
      <c r="Z12" s="18"/>
      <c r="AA12" s="17"/>
      <c r="AB12" s="803">
        <f t="shared" si="9"/>
        <v>0</v>
      </c>
      <c r="AC12" s="20"/>
      <c r="AD12" s="21"/>
      <c r="AE12" s="18"/>
      <c r="AF12" s="18"/>
      <c r="AG12" s="17"/>
      <c r="AH12" s="803">
        <f t="shared" si="10"/>
        <v>0</v>
      </c>
      <c r="AI12" s="20"/>
      <c r="AJ12" s="21"/>
      <c r="AK12" s="18"/>
      <c r="AL12" s="18"/>
      <c r="AM12" s="17"/>
      <c r="AN12" s="803">
        <f t="shared" si="11"/>
        <v>35</v>
      </c>
      <c r="AO12" s="20"/>
      <c r="AP12" s="21"/>
      <c r="AQ12" s="18">
        <v>35</v>
      </c>
      <c r="AR12" s="18"/>
      <c r="AS12" s="17"/>
      <c r="AT12" s="803">
        <f t="shared" si="12"/>
        <v>0</v>
      </c>
      <c r="AU12" s="20"/>
      <c r="AV12" s="21"/>
      <c r="AW12" s="18"/>
      <c r="AX12" s="18"/>
      <c r="AY12" s="17"/>
      <c r="AZ12" s="19"/>
      <c r="BA12" s="4"/>
      <c r="BB12" s="4"/>
      <c r="BC12" s="4"/>
      <c r="BD12" s="4"/>
      <c r="BE12" s="17"/>
      <c r="BF12" s="19"/>
      <c r="BG12" s="4"/>
      <c r="BH12" s="4"/>
      <c r="BI12" s="4"/>
      <c r="BJ12" s="4"/>
      <c r="BK12" s="27"/>
    </row>
    <row r="13" spans="1:63" s="22" customFormat="1" ht="15.75">
      <c r="A13" s="5">
        <f t="shared" si="13"/>
        <v>11</v>
      </c>
      <c r="B13" s="427" t="s">
        <v>306</v>
      </c>
      <c r="C13" s="814">
        <v>1532</v>
      </c>
      <c r="D13" s="816">
        <f t="shared" si="0"/>
        <v>66</v>
      </c>
      <c r="E13" s="810">
        <f t="shared" si="1"/>
        <v>0</v>
      </c>
      <c r="F13" s="811">
        <f t="shared" si="2"/>
        <v>0</v>
      </c>
      <c r="G13" s="811">
        <f t="shared" si="3"/>
        <v>66</v>
      </c>
      <c r="H13" s="811">
        <f t="shared" si="4"/>
        <v>0</v>
      </c>
      <c r="I13" s="812">
        <f t="shared" si="5"/>
        <v>0</v>
      </c>
      <c r="J13" s="805">
        <f t="shared" si="6"/>
        <v>0</v>
      </c>
      <c r="K13" s="15"/>
      <c r="L13" s="16"/>
      <c r="M13" s="16"/>
      <c r="N13" s="16"/>
      <c r="O13" s="23"/>
      <c r="P13" s="803">
        <f t="shared" si="7"/>
        <v>0</v>
      </c>
      <c r="Q13" s="15"/>
      <c r="R13" s="16"/>
      <c r="S13" s="16"/>
      <c r="T13" s="16"/>
      <c r="U13" s="23"/>
      <c r="V13" s="803">
        <f t="shared" si="8"/>
        <v>29</v>
      </c>
      <c r="W13" s="15"/>
      <c r="X13" s="16"/>
      <c r="Y13" s="16">
        <v>29</v>
      </c>
      <c r="Z13" s="16"/>
      <c r="AA13" s="23"/>
      <c r="AB13" s="803">
        <f t="shared" si="9"/>
        <v>0</v>
      </c>
      <c r="AC13" s="15"/>
      <c r="AD13" s="16"/>
      <c r="AE13" s="16"/>
      <c r="AF13" s="16"/>
      <c r="AG13" s="23"/>
      <c r="AH13" s="803">
        <f t="shared" si="10"/>
        <v>37</v>
      </c>
      <c r="AI13" s="15"/>
      <c r="AJ13" s="16"/>
      <c r="AK13" s="16">
        <v>37</v>
      </c>
      <c r="AL13" s="16"/>
      <c r="AM13" s="23"/>
      <c r="AN13" s="803">
        <f t="shared" si="11"/>
        <v>0</v>
      </c>
      <c r="AO13" s="15"/>
      <c r="AP13" s="16"/>
      <c r="AQ13" s="16"/>
      <c r="AR13" s="16"/>
      <c r="AS13" s="23"/>
      <c r="AT13" s="803">
        <f t="shared" si="12"/>
        <v>0</v>
      </c>
      <c r="AU13" s="15"/>
      <c r="AV13" s="16"/>
      <c r="AW13" s="16"/>
      <c r="AX13" s="16"/>
      <c r="AY13" s="23"/>
      <c r="AZ13" s="19"/>
      <c r="BA13" s="4"/>
      <c r="BB13" s="4"/>
      <c r="BC13" s="4"/>
      <c r="BD13" s="4"/>
      <c r="BE13" s="17"/>
      <c r="BF13" s="19"/>
      <c r="BG13" s="4"/>
      <c r="BH13" s="4"/>
      <c r="BI13" s="4"/>
      <c r="BJ13" s="4"/>
      <c r="BK13" s="27"/>
    </row>
    <row r="14" spans="1:63" s="22" customFormat="1" ht="15.75">
      <c r="A14" s="5">
        <f t="shared" si="13"/>
        <v>12</v>
      </c>
      <c r="B14" s="427" t="s">
        <v>441</v>
      </c>
      <c r="C14" s="814">
        <v>8512</v>
      </c>
      <c r="D14" s="816">
        <f t="shared" si="0"/>
        <v>63</v>
      </c>
      <c r="E14" s="810">
        <f t="shared" si="1"/>
        <v>0</v>
      </c>
      <c r="F14" s="811">
        <f t="shared" si="2"/>
        <v>0</v>
      </c>
      <c r="G14" s="811">
        <f t="shared" si="3"/>
        <v>63</v>
      </c>
      <c r="H14" s="811">
        <f t="shared" si="4"/>
        <v>0</v>
      </c>
      <c r="I14" s="812">
        <f t="shared" si="5"/>
        <v>0</v>
      </c>
      <c r="J14" s="805">
        <f t="shared" si="6"/>
        <v>0</v>
      </c>
      <c r="K14" s="15"/>
      <c r="L14" s="16"/>
      <c r="M14" s="18"/>
      <c r="N14" s="18"/>
      <c r="O14" s="17"/>
      <c r="P14" s="803">
        <f t="shared" si="7"/>
        <v>0</v>
      </c>
      <c r="Q14" s="15"/>
      <c r="R14" s="16"/>
      <c r="S14" s="18"/>
      <c r="T14" s="18"/>
      <c r="U14" s="17"/>
      <c r="V14" s="803">
        <f t="shared" si="8"/>
        <v>0</v>
      </c>
      <c r="W14" s="15"/>
      <c r="X14" s="16"/>
      <c r="Y14" s="18"/>
      <c r="Z14" s="18"/>
      <c r="AA14" s="17"/>
      <c r="AB14" s="803">
        <f t="shared" si="9"/>
        <v>35</v>
      </c>
      <c r="AC14" s="15"/>
      <c r="AD14" s="16"/>
      <c r="AE14" s="18">
        <v>35</v>
      </c>
      <c r="AF14" s="18"/>
      <c r="AG14" s="17"/>
      <c r="AH14" s="803">
        <f t="shared" si="10"/>
        <v>28</v>
      </c>
      <c r="AI14" s="15"/>
      <c r="AJ14" s="16"/>
      <c r="AK14" s="18">
        <v>28</v>
      </c>
      <c r="AL14" s="18"/>
      <c r="AM14" s="17"/>
      <c r="AN14" s="803">
        <f t="shared" si="11"/>
        <v>0</v>
      </c>
      <c r="AO14" s="15"/>
      <c r="AP14" s="16"/>
      <c r="AQ14" s="18"/>
      <c r="AR14" s="18"/>
      <c r="AS14" s="17"/>
      <c r="AT14" s="803">
        <f t="shared" si="12"/>
        <v>0</v>
      </c>
      <c r="AU14" s="15"/>
      <c r="AV14" s="16"/>
      <c r="AW14" s="18"/>
      <c r="AX14" s="18"/>
      <c r="AY14" s="17"/>
      <c r="AZ14" s="19"/>
      <c r="BA14" s="4"/>
      <c r="BB14" s="4"/>
      <c r="BC14" s="4"/>
      <c r="BD14" s="4"/>
      <c r="BE14" s="17"/>
      <c r="BF14" s="19"/>
      <c r="BG14" s="4"/>
      <c r="BH14" s="4"/>
      <c r="BI14" s="4"/>
      <c r="BJ14" s="4"/>
      <c r="BK14" s="27"/>
    </row>
    <row r="15" spans="1:63" s="22" customFormat="1" ht="15.75">
      <c r="A15" s="5">
        <f t="shared" si="13"/>
        <v>13</v>
      </c>
      <c r="B15" s="427" t="s">
        <v>301</v>
      </c>
      <c r="C15" s="814">
        <v>6710</v>
      </c>
      <c r="D15" s="816">
        <f t="shared" si="0"/>
        <v>61</v>
      </c>
      <c r="E15" s="810">
        <f t="shared" si="1"/>
        <v>0</v>
      </c>
      <c r="F15" s="811">
        <f t="shared" si="2"/>
        <v>0</v>
      </c>
      <c r="G15" s="811">
        <f t="shared" si="3"/>
        <v>29</v>
      </c>
      <c r="H15" s="811">
        <f t="shared" si="4"/>
        <v>0</v>
      </c>
      <c r="I15" s="812">
        <f t="shared" si="5"/>
        <v>32</v>
      </c>
      <c r="J15" s="805">
        <f t="shared" si="6"/>
        <v>0</v>
      </c>
      <c r="K15" s="15"/>
      <c r="L15" s="16"/>
      <c r="M15" s="18"/>
      <c r="N15" s="18"/>
      <c r="O15" s="17"/>
      <c r="P15" s="803">
        <f t="shared" si="7"/>
        <v>15</v>
      </c>
      <c r="Q15" s="15"/>
      <c r="R15" s="16"/>
      <c r="S15" s="18"/>
      <c r="T15" s="18"/>
      <c r="U15" s="17">
        <v>15</v>
      </c>
      <c r="V15" s="803">
        <f t="shared" si="8"/>
        <v>0</v>
      </c>
      <c r="W15" s="15"/>
      <c r="X15" s="16"/>
      <c r="Y15" s="18"/>
      <c r="Z15" s="18"/>
      <c r="AA15" s="17"/>
      <c r="AB15" s="803">
        <f t="shared" si="9"/>
        <v>17</v>
      </c>
      <c r="AC15" s="15"/>
      <c r="AD15" s="16"/>
      <c r="AE15" s="18"/>
      <c r="AF15" s="18"/>
      <c r="AG15" s="17">
        <v>17</v>
      </c>
      <c r="AH15" s="803">
        <f t="shared" si="10"/>
        <v>0</v>
      </c>
      <c r="AI15" s="15"/>
      <c r="AJ15" s="16"/>
      <c r="AK15" s="18"/>
      <c r="AL15" s="18"/>
      <c r="AM15" s="17"/>
      <c r="AN15" s="803">
        <f t="shared" si="11"/>
        <v>29</v>
      </c>
      <c r="AO15" s="15"/>
      <c r="AP15" s="16"/>
      <c r="AQ15" s="18">
        <v>29</v>
      </c>
      <c r="AR15" s="18"/>
      <c r="AS15" s="17"/>
      <c r="AT15" s="803">
        <f t="shared" si="12"/>
        <v>0</v>
      </c>
      <c r="AU15" s="15"/>
      <c r="AV15" s="16"/>
      <c r="AW15" s="18"/>
      <c r="AX15" s="18"/>
      <c r="AY15" s="17"/>
      <c r="AZ15" s="19"/>
      <c r="BA15" s="4"/>
      <c r="BB15" s="4"/>
      <c r="BC15" s="4"/>
      <c r="BD15" s="4"/>
      <c r="BE15" s="27">
        <f>SUM(AZ15:BD15)</f>
        <v>0</v>
      </c>
      <c r="BF15" s="19"/>
      <c r="BG15" s="4"/>
      <c r="BH15" s="4"/>
      <c r="BI15" s="4"/>
      <c r="BJ15" s="4"/>
      <c r="BK15" s="27">
        <f>SUM(BF15:BJ15)</f>
        <v>0</v>
      </c>
    </row>
    <row r="16" spans="1:63" ht="18" customHeight="1">
      <c r="A16" s="5">
        <f t="shared" si="13"/>
        <v>14</v>
      </c>
      <c r="B16" s="427" t="s">
        <v>442</v>
      </c>
      <c r="C16" s="814">
        <v>6225</v>
      </c>
      <c r="D16" s="816">
        <f t="shared" si="0"/>
        <v>60</v>
      </c>
      <c r="E16" s="810">
        <f t="shared" si="1"/>
        <v>0</v>
      </c>
      <c r="F16" s="811">
        <f t="shared" si="2"/>
        <v>60</v>
      </c>
      <c r="G16" s="811">
        <f t="shared" si="3"/>
        <v>0</v>
      </c>
      <c r="H16" s="811">
        <f t="shared" si="4"/>
        <v>0</v>
      </c>
      <c r="I16" s="812">
        <f t="shared" si="5"/>
        <v>0</v>
      </c>
      <c r="J16" s="801">
        <f t="shared" si="6"/>
        <v>0</v>
      </c>
      <c r="K16" s="15"/>
      <c r="L16" s="16"/>
      <c r="M16" s="18"/>
      <c r="N16" s="18"/>
      <c r="O16" s="17"/>
      <c r="P16" s="804">
        <f t="shared" si="7"/>
        <v>0</v>
      </c>
      <c r="Q16" s="15"/>
      <c r="R16" s="16"/>
      <c r="S16" s="18"/>
      <c r="T16" s="18"/>
      <c r="U16" s="17"/>
      <c r="V16" s="804">
        <f t="shared" si="8"/>
        <v>0</v>
      </c>
      <c r="W16" s="15"/>
      <c r="X16" s="16"/>
      <c r="Y16" s="18"/>
      <c r="Z16" s="18"/>
      <c r="AA16" s="17"/>
      <c r="AB16" s="804">
        <f t="shared" si="9"/>
        <v>60</v>
      </c>
      <c r="AC16" s="15"/>
      <c r="AD16" s="16">
        <v>60</v>
      </c>
      <c r="AE16" s="18"/>
      <c r="AF16" s="18"/>
      <c r="AG16" s="17"/>
      <c r="AH16" s="804">
        <f t="shared" si="10"/>
        <v>0</v>
      </c>
      <c r="AI16" s="15"/>
      <c r="AJ16" s="16"/>
      <c r="AK16" s="18"/>
      <c r="AL16" s="18"/>
      <c r="AM16" s="17"/>
      <c r="AN16" s="804">
        <f t="shared" si="11"/>
        <v>0</v>
      </c>
      <c r="AO16" s="15"/>
      <c r="AP16" s="16"/>
      <c r="AQ16" s="18"/>
      <c r="AR16" s="18"/>
      <c r="AS16" s="17"/>
      <c r="AT16" s="804">
        <f t="shared" si="12"/>
        <v>0</v>
      </c>
      <c r="AU16" s="15"/>
      <c r="AV16" s="16"/>
      <c r="AW16" s="18"/>
      <c r="AX16" s="18"/>
      <c r="AY16" s="17"/>
      <c r="AZ16" s="19"/>
      <c r="BA16" s="4"/>
      <c r="BB16" s="4"/>
      <c r="BC16" s="4"/>
      <c r="BD16" s="4"/>
      <c r="BE16" s="18"/>
      <c r="BF16" s="4"/>
      <c r="BG16" s="4"/>
      <c r="BH16" s="4"/>
      <c r="BI16" s="4"/>
      <c r="BJ16" s="4"/>
      <c r="BK16" s="18"/>
    </row>
    <row r="17" spans="1:63" s="22" customFormat="1" ht="15.75">
      <c r="A17" s="5">
        <f t="shared" si="13"/>
        <v>15</v>
      </c>
      <c r="B17" s="427" t="s">
        <v>316</v>
      </c>
      <c r="C17" s="814">
        <v>2086</v>
      </c>
      <c r="D17" s="816">
        <f t="shared" si="0"/>
        <v>52</v>
      </c>
      <c r="E17" s="810">
        <f t="shared" si="1"/>
        <v>0</v>
      </c>
      <c r="F17" s="811">
        <f t="shared" si="2"/>
        <v>0</v>
      </c>
      <c r="G17" s="811">
        <f t="shared" si="3"/>
        <v>37</v>
      </c>
      <c r="H17" s="811">
        <f t="shared" si="4"/>
        <v>0</v>
      </c>
      <c r="I17" s="812">
        <f t="shared" si="5"/>
        <v>15</v>
      </c>
      <c r="J17" s="805">
        <f t="shared" si="6"/>
        <v>0</v>
      </c>
      <c r="K17" s="15"/>
      <c r="L17" s="16"/>
      <c r="M17" s="18"/>
      <c r="N17" s="18"/>
      <c r="O17" s="17"/>
      <c r="P17" s="803">
        <f t="shared" si="7"/>
        <v>37</v>
      </c>
      <c r="Q17" s="15"/>
      <c r="R17" s="16"/>
      <c r="S17" s="18">
        <v>37</v>
      </c>
      <c r="T17" s="18"/>
      <c r="U17" s="17"/>
      <c r="V17" s="803">
        <f t="shared" si="8"/>
        <v>0</v>
      </c>
      <c r="W17" s="15"/>
      <c r="X17" s="16"/>
      <c r="Y17" s="18"/>
      <c r="Z17" s="18"/>
      <c r="AA17" s="17"/>
      <c r="AB17" s="803">
        <f t="shared" si="9"/>
        <v>0</v>
      </c>
      <c r="AC17" s="15"/>
      <c r="AD17" s="16"/>
      <c r="AE17" s="18"/>
      <c r="AF17" s="18"/>
      <c r="AG17" s="17"/>
      <c r="AH17" s="803">
        <f t="shared" si="10"/>
        <v>6</v>
      </c>
      <c r="AI17" s="15"/>
      <c r="AJ17" s="16"/>
      <c r="AK17" s="18"/>
      <c r="AL17" s="18"/>
      <c r="AM17" s="17">
        <v>6</v>
      </c>
      <c r="AN17" s="803">
        <f t="shared" si="11"/>
        <v>9</v>
      </c>
      <c r="AO17" s="15"/>
      <c r="AP17" s="16"/>
      <c r="AQ17" s="18"/>
      <c r="AR17" s="18"/>
      <c r="AS17" s="17">
        <v>9</v>
      </c>
      <c r="AT17" s="803">
        <f t="shared" si="12"/>
        <v>0</v>
      </c>
      <c r="AU17" s="15"/>
      <c r="AV17" s="16"/>
      <c r="AW17" s="18"/>
      <c r="AX17" s="18"/>
      <c r="AY17" s="17"/>
      <c r="AZ17" s="19"/>
      <c r="BA17" s="4"/>
      <c r="BB17" s="4"/>
      <c r="BC17" s="4"/>
      <c r="BD17" s="4"/>
      <c r="BE17" s="17">
        <f>SUM(AZ17:BD17)</f>
        <v>0</v>
      </c>
      <c r="BF17" s="19"/>
      <c r="BG17" s="4"/>
      <c r="BH17" s="4"/>
      <c r="BI17" s="4"/>
      <c r="BJ17" s="4"/>
      <c r="BK17" s="27">
        <f>SUM(BF17:BJ17)</f>
        <v>0</v>
      </c>
    </row>
    <row r="18" spans="1:63" s="22" customFormat="1" ht="18.75" customHeight="1">
      <c r="A18" s="5">
        <f t="shared" si="13"/>
        <v>16</v>
      </c>
      <c r="B18" s="427" t="s">
        <v>300</v>
      </c>
      <c r="C18" s="814">
        <v>7615</v>
      </c>
      <c r="D18" s="816">
        <f t="shared" si="0"/>
        <v>51</v>
      </c>
      <c r="E18" s="810">
        <f t="shared" si="1"/>
        <v>0</v>
      </c>
      <c r="F18" s="811">
        <f t="shared" si="2"/>
        <v>0</v>
      </c>
      <c r="G18" s="811">
        <f t="shared" si="3"/>
        <v>38</v>
      </c>
      <c r="H18" s="811">
        <f t="shared" si="4"/>
        <v>0</v>
      </c>
      <c r="I18" s="812">
        <f t="shared" si="5"/>
        <v>13</v>
      </c>
      <c r="J18" s="805">
        <f t="shared" si="6"/>
        <v>13</v>
      </c>
      <c r="K18" s="15"/>
      <c r="L18" s="16"/>
      <c r="M18" s="18"/>
      <c r="N18" s="18"/>
      <c r="O18" s="17">
        <v>13</v>
      </c>
      <c r="P18" s="803">
        <f t="shared" si="7"/>
        <v>0</v>
      </c>
      <c r="Q18" s="15"/>
      <c r="R18" s="16"/>
      <c r="S18" s="18"/>
      <c r="T18" s="18"/>
      <c r="U18" s="17"/>
      <c r="V18" s="803">
        <f t="shared" si="8"/>
        <v>0</v>
      </c>
      <c r="W18" s="15"/>
      <c r="X18" s="16"/>
      <c r="Y18" s="18"/>
      <c r="Z18" s="18"/>
      <c r="AA18" s="17"/>
      <c r="AB18" s="803">
        <f t="shared" si="9"/>
        <v>0</v>
      </c>
      <c r="AC18" s="15"/>
      <c r="AD18" s="16"/>
      <c r="AE18" s="18"/>
      <c r="AF18" s="18"/>
      <c r="AG18" s="17"/>
      <c r="AH18" s="803">
        <f t="shared" si="10"/>
        <v>0</v>
      </c>
      <c r="AI18" s="15"/>
      <c r="AJ18" s="16"/>
      <c r="AK18" s="18"/>
      <c r="AL18" s="18"/>
      <c r="AM18" s="17"/>
      <c r="AN18" s="803">
        <f t="shared" si="11"/>
        <v>38</v>
      </c>
      <c r="AO18" s="15"/>
      <c r="AP18" s="16"/>
      <c r="AQ18" s="18">
        <v>38</v>
      </c>
      <c r="AR18" s="18"/>
      <c r="AS18" s="17"/>
      <c r="AT18" s="803">
        <f t="shared" si="12"/>
        <v>0</v>
      </c>
      <c r="AU18" s="15"/>
      <c r="AV18" s="16"/>
      <c r="AW18" s="18"/>
      <c r="AX18" s="18"/>
      <c r="AY18" s="17"/>
      <c r="AZ18" s="19"/>
      <c r="BA18" s="4"/>
      <c r="BB18" s="4"/>
      <c r="BC18" s="4"/>
      <c r="BD18" s="4"/>
      <c r="BE18" s="17"/>
      <c r="BF18" s="19"/>
      <c r="BG18" s="4"/>
      <c r="BH18" s="4"/>
      <c r="BI18" s="4"/>
      <c r="BJ18" s="4"/>
      <c r="BK18" s="27"/>
    </row>
    <row r="19" spans="1:63" s="22" customFormat="1" ht="15.75">
      <c r="A19" s="5">
        <f t="shared" si="13"/>
        <v>17</v>
      </c>
      <c r="B19" s="427" t="s">
        <v>315</v>
      </c>
      <c r="C19" s="814">
        <v>4775</v>
      </c>
      <c r="D19" s="816">
        <f t="shared" si="0"/>
        <v>49</v>
      </c>
      <c r="E19" s="810">
        <f t="shared" si="1"/>
        <v>0</v>
      </c>
      <c r="F19" s="811">
        <f t="shared" si="2"/>
        <v>0</v>
      </c>
      <c r="G19" s="811">
        <f t="shared" si="3"/>
        <v>32</v>
      </c>
      <c r="H19" s="811">
        <f t="shared" si="4"/>
        <v>0</v>
      </c>
      <c r="I19" s="812">
        <f t="shared" si="5"/>
        <v>17</v>
      </c>
      <c r="J19" s="805">
        <f t="shared" si="6"/>
        <v>0</v>
      </c>
      <c r="K19" s="15"/>
      <c r="L19" s="16"/>
      <c r="M19" s="18"/>
      <c r="N19" s="18"/>
      <c r="O19" s="17"/>
      <c r="P19" s="803">
        <f t="shared" si="7"/>
        <v>8</v>
      </c>
      <c r="Q19" s="15"/>
      <c r="R19" s="16"/>
      <c r="S19" s="18"/>
      <c r="T19" s="18"/>
      <c r="U19" s="17">
        <v>8</v>
      </c>
      <c r="V19" s="803">
        <f t="shared" si="8"/>
        <v>9</v>
      </c>
      <c r="W19" s="15"/>
      <c r="X19" s="16"/>
      <c r="Y19" s="18"/>
      <c r="Z19" s="18"/>
      <c r="AA19" s="17">
        <v>9</v>
      </c>
      <c r="AB19" s="803">
        <f t="shared" si="9"/>
        <v>0</v>
      </c>
      <c r="AC19" s="15"/>
      <c r="AD19" s="16"/>
      <c r="AE19" s="18"/>
      <c r="AF19" s="18"/>
      <c r="AG19" s="17"/>
      <c r="AH19" s="803">
        <f t="shared" si="10"/>
        <v>0</v>
      </c>
      <c r="AI19" s="15"/>
      <c r="AJ19" s="16"/>
      <c r="AK19" s="18"/>
      <c r="AL19" s="18"/>
      <c r="AM19" s="17"/>
      <c r="AN19" s="803">
        <f t="shared" si="11"/>
        <v>32</v>
      </c>
      <c r="AO19" s="15"/>
      <c r="AP19" s="16"/>
      <c r="AQ19" s="18">
        <v>32</v>
      </c>
      <c r="AR19" s="18"/>
      <c r="AS19" s="17"/>
      <c r="AT19" s="803">
        <f t="shared" si="12"/>
        <v>0</v>
      </c>
      <c r="AU19" s="15"/>
      <c r="AV19" s="16"/>
      <c r="AW19" s="18"/>
      <c r="AX19" s="18"/>
      <c r="AY19" s="17"/>
      <c r="AZ19" s="19"/>
      <c r="BA19" s="4"/>
      <c r="BB19" s="4"/>
      <c r="BC19" s="4"/>
      <c r="BD19" s="4"/>
      <c r="BE19" s="17">
        <f>SUM(AZ19:BD19)</f>
        <v>0</v>
      </c>
      <c r="BF19" s="19"/>
      <c r="BG19" s="4"/>
      <c r="BH19" s="4"/>
      <c r="BI19" s="4"/>
      <c r="BJ19" s="4"/>
      <c r="BK19" s="27">
        <f>SUM(BF19:BJ19)</f>
        <v>0</v>
      </c>
    </row>
    <row r="20" spans="1:63" s="22" customFormat="1" ht="15.75">
      <c r="A20" s="5">
        <f t="shared" si="13"/>
        <v>18</v>
      </c>
      <c r="B20" s="427" t="s">
        <v>317</v>
      </c>
      <c r="C20" s="814">
        <v>6760</v>
      </c>
      <c r="D20" s="816">
        <f t="shared" si="0"/>
        <v>46</v>
      </c>
      <c r="E20" s="810">
        <f t="shared" si="1"/>
        <v>0</v>
      </c>
      <c r="F20" s="811">
        <f t="shared" si="2"/>
        <v>0</v>
      </c>
      <c r="G20" s="811">
        <f t="shared" si="3"/>
        <v>31</v>
      </c>
      <c r="H20" s="811">
        <f t="shared" si="4"/>
        <v>0</v>
      </c>
      <c r="I20" s="812">
        <f t="shared" si="5"/>
        <v>15</v>
      </c>
      <c r="J20" s="805">
        <f t="shared" si="6"/>
        <v>0</v>
      </c>
      <c r="K20" s="15"/>
      <c r="L20" s="16"/>
      <c r="M20" s="18"/>
      <c r="N20" s="18"/>
      <c r="O20" s="17"/>
      <c r="P20" s="803">
        <f t="shared" si="7"/>
        <v>31</v>
      </c>
      <c r="Q20" s="15"/>
      <c r="R20" s="16"/>
      <c r="S20" s="18">
        <v>31</v>
      </c>
      <c r="T20" s="18"/>
      <c r="U20" s="17"/>
      <c r="V20" s="803">
        <f t="shared" si="8"/>
        <v>15</v>
      </c>
      <c r="W20" s="15"/>
      <c r="X20" s="16"/>
      <c r="Y20" s="18"/>
      <c r="Z20" s="18"/>
      <c r="AA20" s="17">
        <v>15</v>
      </c>
      <c r="AB20" s="803">
        <f t="shared" si="9"/>
        <v>0</v>
      </c>
      <c r="AC20" s="15"/>
      <c r="AD20" s="16"/>
      <c r="AE20" s="18"/>
      <c r="AF20" s="18"/>
      <c r="AG20" s="17"/>
      <c r="AH20" s="803">
        <f t="shared" si="10"/>
        <v>0</v>
      </c>
      <c r="AI20" s="15"/>
      <c r="AJ20" s="16"/>
      <c r="AK20" s="18"/>
      <c r="AL20" s="18"/>
      <c r="AM20" s="17"/>
      <c r="AN20" s="803">
        <f t="shared" si="11"/>
        <v>0</v>
      </c>
      <c r="AO20" s="15"/>
      <c r="AP20" s="16"/>
      <c r="AQ20" s="18"/>
      <c r="AR20" s="18"/>
      <c r="AS20" s="17"/>
      <c r="AT20" s="803">
        <f t="shared" si="12"/>
        <v>0</v>
      </c>
      <c r="AU20" s="15"/>
      <c r="AV20" s="16"/>
      <c r="AW20" s="18"/>
      <c r="AX20" s="18"/>
      <c r="AY20" s="17"/>
      <c r="AZ20" s="19"/>
      <c r="BA20" s="4"/>
      <c r="BB20" s="4"/>
      <c r="BC20" s="4"/>
      <c r="BD20" s="4"/>
      <c r="BE20" s="17"/>
      <c r="BF20" s="19"/>
      <c r="BG20" s="4"/>
      <c r="BH20" s="4"/>
      <c r="BI20" s="4"/>
      <c r="BJ20" s="4"/>
      <c r="BK20" s="27"/>
    </row>
    <row r="21" spans="1:63" s="22" customFormat="1" ht="15.75" customHeight="1">
      <c r="A21" s="5">
        <f t="shared" si="13"/>
        <v>19</v>
      </c>
      <c r="B21" s="427" t="s">
        <v>358</v>
      </c>
      <c r="C21" s="814">
        <v>2649</v>
      </c>
      <c r="D21" s="816">
        <f t="shared" si="0"/>
        <v>45</v>
      </c>
      <c r="E21" s="810">
        <f t="shared" si="1"/>
        <v>0</v>
      </c>
      <c r="F21" s="811">
        <f t="shared" si="2"/>
        <v>0</v>
      </c>
      <c r="G21" s="811">
        <f t="shared" si="3"/>
        <v>0</v>
      </c>
      <c r="H21" s="811">
        <f t="shared" si="4"/>
        <v>0</v>
      </c>
      <c r="I21" s="812">
        <f t="shared" si="5"/>
        <v>45</v>
      </c>
      <c r="J21" s="805">
        <f t="shared" si="6"/>
        <v>0</v>
      </c>
      <c r="K21" s="15"/>
      <c r="L21" s="16"/>
      <c r="M21" s="18"/>
      <c r="N21" s="18"/>
      <c r="O21" s="17"/>
      <c r="P21" s="803">
        <f t="shared" si="7"/>
        <v>10</v>
      </c>
      <c r="Q21" s="15"/>
      <c r="R21" s="16"/>
      <c r="S21" s="18"/>
      <c r="T21" s="18"/>
      <c r="U21" s="17">
        <v>10</v>
      </c>
      <c r="V21" s="803">
        <f t="shared" si="8"/>
        <v>11</v>
      </c>
      <c r="W21" s="15"/>
      <c r="X21" s="16"/>
      <c r="Y21" s="18"/>
      <c r="Z21" s="18"/>
      <c r="AA21" s="17">
        <v>11</v>
      </c>
      <c r="AB21" s="803">
        <f t="shared" si="9"/>
        <v>14</v>
      </c>
      <c r="AC21" s="15"/>
      <c r="AD21" s="16"/>
      <c r="AE21" s="18"/>
      <c r="AF21" s="18"/>
      <c r="AG21" s="17">
        <v>14</v>
      </c>
      <c r="AH21" s="803">
        <f t="shared" si="10"/>
        <v>10</v>
      </c>
      <c r="AI21" s="15"/>
      <c r="AJ21" s="16"/>
      <c r="AK21" s="18"/>
      <c r="AL21" s="18"/>
      <c r="AM21" s="17">
        <v>10</v>
      </c>
      <c r="AN21" s="803">
        <f t="shared" si="11"/>
        <v>0</v>
      </c>
      <c r="AO21" s="15"/>
      <c r="AP21" s="16"/>
      <c r="AQ21" s="18"/>
      <c r="AR21" s="18"/>
      <c r="AS21" s="17"/>
      <c r="AT21" s="803">
        <f t="shared" si="12"/>
        <v>0</v>
      </c>
      <c r="AU21" s="15"/>
      <c r="AV21" s="16"/>
      <c r="AW21" s="18"/>
      <c r="AX21" s="18"/>
      <c r="AY21" s="17"/>
      <c r="AZ21" s="19"/>
      <c r="BA21" s="4"/>
      <c r="BB21" s="4"/>
      <c r="BC21" s="4"/>
      <c r="BD21" s="4"/>
      <c r="BE21" s="17">
        <f>SUM(AZ21:BD21)</f>
        <v>0</v>
      </c>
      <c r="BF21" s="19"/>
      <c r="BG21" s="4"/>
      <c r="BH21" s="4"/>
      <c r="BI21" s="4"/>
      <c r="BJ21" s="4"/>
      <c r="BK21" s="27">
        <f>SUM(BF21:BJ21)</f>
        <v>0</v>
      </c>
    </row>
    <row r="22" spans="1:63" s="22" customFormat="1" ht="15.75">
      <c r="A22" s="5">
        <f t="shared" si="13"/>
        <v>20</v>
      </c>
      <c r="B22" s="427" t="s">
        <v>297</v>
      </c>
      <c r="C22" s="814">
        <v>5766</v>
      </c>
      <c r="D22" s="816">
        <f t="shared" si="0"/>
        <v>45</v>
      </c>
      <c r="E22" s="810">
        <f t="shared" si="1"/>
        <v>0</v>
      </c>
      <c r="F22" s="811">
        <f t="shared" si="2"/>
        <v>0</v>
      </c>
      <c r="G22" s="811">
        <f t="shared" si="3"/>
        <v>34</v>
      </c>
      <c r="H22" s="811">
        <f t="shared" si="4"/>
        <v>0</v>
      </c>
      <c r="I22" s="812">
        <f t="shared" si="5"/>
        <v>11</v>
      </c>
      <c r="J22" s="805">
        <f t="shared" si="6"/>
        <v>0</v>
      </c>
      <c r="K22" s="15"/>
      <c r="L22" s="16"/>
      <c r="M22" s="18"/>
      <c r="N22" s="18"/>
      <c r="O22" s="17"/>
      <c r="P22" s="803">
        <f t="shared" si="7"/>
        <v>34</v>
      </c>
      <c r="Q22" s="15"/>
      <c r="R22" s="16"/>
      <c r="S22" s="18">
        <v>34</v>
      </c>
      <c r="T22" s="18"/>
      <c r="U22" s="17"/>
      <c r="V22" s="803">
        <f t="shared" si="8"/>
        <v>0</v>
      </c>
      <c r="W22" s="15"/>
      <c r="X22" s="16"/>
      <c r="Y22" s="18"/>
      <c r="Z22" s="18"/>
      <c r="AA22" s="17"/>
      <c r="AB22" s="803">
        <f t="shared" si="9"/>
        <v>0</v>
      </c>
      <c r="AC22" s="15"/>
      <c r="AD22" s="16"/>
      <c r="AE22" s="18"/>
      <c r="AF22" s="18"/>
      <c r="AG22" s="17"/>
      <c r="AH22" s="803">
        <f t="shared" si="10"/>
        <v>0</v>
      </c>
      <c r="AI22" s="15"/>
      <c r="AJ22" s="16"/>
      <c r="AK22" s="18"/>
      <c r="AL22" s="18"/>
      <c r="AM22" s="17"/>
      <c r="AN22" s="803">
        <f t="shared" si="11"/>
        <v>11</v>
      </c>
      <c r="AO22" s="15"/>
      <c r="AP22" s="16"/>
      <c r="AQ22" s="18"/>
      <c r="AR22" s="18"/>
      <c r="AS22" s="17">
        <v>11</v>
      </c>
      <c r="AT22" s="803">
        <f t="shared" si="12"/>
        <v>0</v>
      </c>
      <c r="AU22" s="15"/>
      <c r="AV22" s="16"/>
      <c r="AW22" s="18"/>
      <c r="AX22" s="18"/>
      <c r="AY22" s="17"/>
      <c r="AZ22" s="19"/>
      <c r="BA22" s="4"/>
      <c r="BB22" s="4"/>
      <c r="BC22" s="4"/>
      <c r="BD22" s="4"/>
      <c r="BE22" s="17">
        <f>SUM(AZ22:BD22)</f>
        <v>0</v>
      </c>
      <c r="BF22" s="19"/>
      <c r="BG22" s="4"/>
      <c r="BH22" s="4"/>
      <c r="BI22" s="4"/>
      <c r="BJ22" s="4"/>
      <c r="BK22" s="27">
        <f>SUM(BF22:BJ22)</f>
        <v>0</v>
      </c>
    </row>
    <row r="23" spans="1:63" s="22" customFormat="1" ht="15.75">
      <c r="A23" s="5">
        <f t="shared" si="13"/>
        <v>21</v>
      </c>
      <c r="B23" s="427" t="s">
        <v>303</v>
      </c>
      <c r="C23" s="814">
        <v>1322</v>
      </c>
      <c r="D23" s="816">
        <f t="shared" si="0"/>
        <v>44</v>
      </c>
      <c r="E23" s="810">
        <f t="shared" si="1"/>
        <v>0</v>
      </c>
      <c r="F23" s="811">
        <f t="shared" si="2"/>
        <v>0</v>
      </c>
      <c r="G23" s="811">
        <f t="shared" si="3"/>
        <v>44</v>
      </c>
      <c r="H23" s="811">
        <f t="shared" si="4"/>
        <v>0</v>
      </c>
      <c r="I23" s="812">
        <f t="shared" si="5"/>
        <v>0</v>
      </c>
      <c r="J23" s="805">
        <f t="shared" si="6"/>
        <v>44</v>
      </c>
      <c r="K23" s="15"/>
      <c r="L23" s="16"/>
      <c r="M23" s="18">
        <v>44</v>
      </c>
      <c r="N23" s="18"/>
      <c r="O23" s="17"/>
      <c r="P23" s="803">
        <f t="shared" si="7"/>
        <v>0</v>
      </c>
      <c r="Q23" s="15"/>
      <c r="R23" s="16"/>
      <c r="S23" s="18"/>
      <c r="T23" s="18"/>
      <c r="U23" s="17"/>
      <c r="V23" s="803">
        <f t="shared" si="8"/>
        <v>0</v>
      </c>
      <c r="W23" s="15"/>
      <c r="X23" s="16"/>
      <c r="Y23" s="18"/>
      <c r="Z23" s="18"/>
      <c r="AA23" s="17"/>
      <c r="AB23" s="803">
        <f t="shared" si="9"/>
        <v>0</v>
      </c>
      <c r="AC23" s="15"/>
      <c r="AD23" s="16"/>
      <c r="AE23" s="18"/>
      <c r="AF23" s="18"/>
      <c r="AG23" s="17"/>
      <c r="AH23" s="803">
        <f t="shared" si="10"/>
        <v>0</v>
      </c>
      <c r="AI23" s="15"/>
      <c r="AJ23" s="16"/>
      <c r="AK23" s="18"/>
      <c r="AL23" s="18"/>
      <c r="AM23" s="17"/>
      <c r="AN23" s="803">
        <f t="shared" si="11"/>
        <v>0</v>
      </c>
      <c r="AO23" s="15"/>
      <c r="AP23" s="16"/>
      <c r="AQ23" s="18"/>
      <c r="AR23" s="18"/>
      <c r="AS23" s="17"/>
      <c r="AT23" s="803">
        <f t="shared" si="12"/>
        <v>0</v>
      </c>
      <c r="AU23" s="15"/>
      <c r="AV23" s="16"/>
      <c r="AW23" s="18"/>
      <c r="AX23" s="18"/>
      <c r="AY23" s="17"/>
      <c r="AZ23" s="19"/>
      <c r="BA23" s="4"/>
      <c r="BB23" s="4"/>
      <c r="BC23" s="4"/>
      <c r="BD23" s="4"/>
      <c r="BE23" s="17"/>
      <c r="BF23" s="19"/>
      <c r="BG23" s="4"/>
      <c r="BH23" s="4"/>
      <c r="BI23" s="4"/>
      <c r="BJ23" s="4"/>
      <c r="BK23" s="27"/>
    </row>
    <row r="24" spans="1:63" s="22" customFormat="1" ht="15.75">
      <c r="A24" s="5">
        <f t="shared" si="13"/>
        <v>22</v>
      </c>
      <c r="B24" s="427" t="s">
        <v>298</v>
      </c>
      <c r="C24" s="814">
        <v>2244</v>
      </c>
      <c r="D24" s="816">
        <f t="shared" si="0"/>
        <v>38</v>
      </c>
      <c r="E24" s="810">
        <f t="shared" si="1"/>
        <v>0</v>
      </c>
      <c r="F24" s="811">
        <f t="shared" si="2"/>
        <v>0</v>
      </c>
      <c r="G24" s="811">
        <f t="shared" si="3"/>
        <v>26</v>
      </c>
      <c r="H24" s="811">
        <f t="shared" si="4"/>
        <v>0</v>
      </c>
      <c r="I24" s="812">
        <f t="shared" si="5"/>
        <v>12</v>
      </c>
      <c r="J24" s="805">
        <f t="shared" si="6"/>
        <v>0</v>
      </c>
      <c r="K24" s="15"/>
      <c r="L24" s="16"/>
      <c r="M24" s="18"/>
      <c r="N24" s="18"/>
      <c r="O24" s="17"/>
      <c r="P24" s="803">
        <f t="shared" si="7"/>
        <v>12</v>
      </c>
      <c r="Q24" s="15"/>
      <c r="R24" s="16"/>
      <c r="S24" s="18"/>
      <c r="T24" s="18"/>
      <c r="U24" s="17">
        <v>12</v>
      </c>
      <c r="V24" s="803">
        <f t="shared" si="8"/>
        <v>0</v>
      </c>
      <c r="W24" s="15"/>
      <c r="X24" s="16"/>
      <c r="Y24" s="18"/>
      <c r="Z24" s="18"/>
      <c r="AA24" s="17"/>
      <c r="AB24" s="803">
        <f t="shared" si="9"/>
        <v>0</v>
      </c>
      <c r="AC24" s="15"/>
      <c r="AD24" s="16"/>
      <c r="AE24" s="18"/>
      <c r="AF24" s="18"/>
      <c r="AG24" s="17"/>
      <c r="AH24" s="803">
        <f t="shared" si="10"/>
        <v>0</v>
      </c>
      <c r="AI24" s="15"/>
      <c r="AJ24" s="16"/>
      <c r="AK24" s="18"/>
      <c r="AL24" s="18"/>
      <c r="AM24" s="17"/>
      <c r="AN24" s="803">
        <f t="shared" si="11"/>
        <v>26</v>
      </c>
      <c r="AO24" s="15"/>
      <c r="AP24" s="16"/>
      <c r="AQ24" s="18">
        <v>26</v>
      </c>
      <c r="AR24" s="18"/>
      <c r="AS24" s="17"/>
      <c r="AT24" s="803">
        <f t="shared" si="12"/>
        <v>0</v>
      </c>
      <c r="AU24" s="15"/>
      <c r="AV24" s="16"/>
      <c r="AW24" s="18"/>
      <c r="AX24" s="18"/>
      <c r="AY24" s="17"/>
      <c r="AZ24" s="19"/>
      <c r="BA24" s="4"/>
      <c r="BB24" s="4"/>
      <c r="BC24" s="4"/>
      <c r="BD24" s="4"/>
      <c r="BE24" s="17"/>
      <c r="BF24" s="19"/>
      <c r="BG24" s="4"/>
      <c r="BH24" s="4"/>
      <c r="BI24" s="4"/>
      <c r="BJ24" s="4"/>
      <c r="BK24" s="27"/>
    </row>
    <row r="25" spans="1:63" s="22" customFormat="1" ht="15.75">
      <c r="A25" s="5">
        <f t="shared" si="13"/>
        <v>23</v>
      </c>
      <c r="B25" s="427" t="s">
        <v>292</v>
      </c>
      <c r="C25" s="814">
        <v>7388</v>
      </c>
      <c r="D25" s="816">
        <f t="shared" si="0"/>
        <v>31</v>
      </c>
      <c r="E25" s="810">
        <f t="shared" si="1"/>
        <v>0</v>
      </c>
      <c r="F25" s="811">
        <f t="shared" si="2"/>
        <v>0</v>
      </c>
      <c r="G25" s="811">
        <f t="shared" si="3"/>
        <v>0</v>
      </c>
      <c r="H25" s="811">
        <f t="shared" si="4"/>
        <v>0</v>
      </c>
      <c r="I25" s="812">
        <f t="shared" si="5"/>
        <v>31</v>
      </c>
      <c r="J25" s="805">
        <f t="shared" si="6"/>
        <v>0</v>
      </c>
      <c r="K25" s="15"/>
      <c r="L25" s="16"/>
      <c r="M25" s="18"/>
      <c r="N25" s="18"/>
      <c r="O25" s="17"/>
      <c r="P25" s="803">
        <f t="shared" si="7"/>
        <v>0</v>
      </c>
      <c r="Q25" s="15"/>
      <c r="R25" s="16"/>
      <c r="S25" s="18"/>
      <c r="T25" s="18"/>
      <c r="U25" s="17"/>
      <c r="V25" s="803">
        <f t="shared" si="8"/>
        <v>18</v>
      </c>
      <c r="W25" s="15"/>
      <c r="X25" s="16"/>
      <c r="Y25" s="18"/>
      <c r="Z25" s="18"/>
      <c r="AA25" s="17">
        <v>18</v>
      </c>
      <c r="AB25" s="803">
        <f t="shared" si="9"/>
        <v>0</v>
      </c>
      <c r="AC25" s="15"/>
      <c r="AD25" s="16"/>
      <c r="AE25" s="18"/>
      <c r="AF25" s="18"/>
      <c r="AG25" s="17"/>
      <c r="AH25" s="803">
        <f t="shared" si="10"/>
        <v>0</v>
      </c>
      <c r="AI25" s="15"/>
      <c r="AJ25" s="16"/>
      <c r="AK25" s="18"/>
      <c r="AL25" s="18"/>
      <c r="AM25" s="17"/>
      <c r="AN25" s="803">
        <f t="shared" si="11"/>
        <v>13</v>
      </c>
      <c r="AO25" s="15"/>
      <c r="AP25" s="16"/>
      <c r="AQ25" s="18"/>
      <c r="AR25" s="18"/>
      <c r="AS25" s="17">
        <v>13</v>
      </c>
      <c r="AT25" s="803">
        <f t="shared" si="12"/>
        <v>0</v>
      </c>
      <c r="AU25" s="15"/>
      <c r="AV25" s="16"/>
      <c r="AW25" s="18"/>
      <c r="AX25" s="18"/>
      <c r="AY25" s="17"/>
      <c r="AZ25" s="19"/>
      <c r="BA25" s="4"/>
      <c r="BB25" s="4"/>
      <c r="BC25" s="4"/>
      <c r="BD25" s="4"/>
      <c r="BE25" s="17"/>
      <c r="BF25" s="19"/>
      <c r="BG25" s="4"/>
      <c r="BH25" s="4"/>
      <c r="BI25" s="4"/>
      <c r="BJ25" s="4"/>
      <c r="BK25" s="27"/>
    </row>
    <row r="26" spans="1:63" s="22" customFormat="1" ht="15.75">
      <c r="A26" s="5">
        <f t="shared" si="13"/>
        <v>24</v>
      </c>
      <c r="B26" s="427" t="s">
        <v>296</v>
      </c>
      <c r="C26" s="814">
        <v>4449</v>
      </c>
      <c r="D26" s="816">
        <f t="shared" si="0"/>
        <v>23</v>
      </c>
      <c r="E26" s="810">
        <f t="shared" si="1"/>
        <v>0</v>
      </c>
      <c r="F26" s="811">
        <f t="shared" si="2"/>
        <v>0</v>
      </c>
      <c r="G26" s="811">
        <f t="shared" si="3"/>
        <v>0</v>
      </c>
      <c r="H26" s="811">
        <f t="shared" si="4"/>
        <v>0</v>
      </c>
      <c r="I26" s="812">
        <f t="shared" si="5"/>
        <v>23</v>
      </c>
      <c r="J26" s="805">
        <f t="shared" si="6"/>
        <v>5</v>
      </c>
      <c r="K26" s="15"/>
      <c r="L26" s="16"/>
      <c r="M26" s="18"/>
      <c r="N26" s="18"/>
      <c r="O26" s="17">
        <v>5</v>
      </c>
      <c r="P26" s="803">
        <f t="shared" si="7"/>
        <v>6</v>
      </c>
      <c r="Q26" s="15"/>
      <c r="R26" s="16"/>
      <c r="S26" s="18"/>
      <c r="T26" s="18"/>
      <c r="U26" s="17">
        <v>6</v>
      </c>
      <c r="V26" s="803">
        <f t="shared" si="8"/>
        <v>0</v>
      </c>
      <c r="W26" s="15"/>
      <c r="X26" s="16"/>
      <c r="Y26" s="18"/>
      <c r="Z26" s="18"/>
      <c r="AA26" s="17"/>
      <c r="AB26" s="803">
        <f t="shared" si="9"/>
        <v>12</v>
      </c>
      <c r="AC26" s="15"/>
      <c r="AD26" s="16"/>
      <c r="AE26" s="18"/>
      <c r="AF26" s="18"/>
      <c r="AG26" s="17">
        <v>12</v>
      </c>
      <c r="AH26" s="803">
        <f t="shared" si="10"/>
        <v>0</v>
      </c>
      <c r="AI26" s="15"/>
      <c r="AJ26" s="16"/>
      <c r="AK26" s="18"/>
      <c r="AL26" s="18"/>
      <c r="AM26" s="17"/>
      <c r="AN26" s="803">
        <f t="shared" si="11"/>
        <v>0</v>
      </c>
      <c r="AO26" s="15"/>
      <c r="AP26" s="16"/>
      <c r="AQ26" s="18"/>
      <c r="AR26" s="18"/>
      <c r="AS26" s="17"/>
      <c r="AT26" s="803">
        <f t="shared" si="12"/>
        <v>0</v>
      </c>
      <c r="AU26" s="15"/>
      <c r="AV26" s="16"/>
      <c r="AW26" s="18"/>
      <c r="AX26" s="18"/>
      <c r="AY26" s="17"/>
      <c r="AZ26" s="19"/>
      <c r="BA26" s="4"/>
      <c r="BB26" s="4"/>
      <c r="BC26" s="4"/>
      <c r="BD26" s="4"/>
      <c r="BE26" s="17"/>
      <c r="BF26" s="19"/>
      <c r="BG26" s="4"/>
      <c r="BH26" s="4"/>
      <c r="BI26" s="4"/>
      <c r="BJ26" s="4"/>
      <c r="BK26" s="27"/>
    </row>
    <row r="27" spans="1:63" s="22" customFormat="1" ht="15.75">
      <c r="A27" s="5">
        <f t="shared" si="13"/>
        <v>25</v>
      </c>
      <c r="B27" s="427" t="s">
        <v>497</v>
      </c>
      <c r="C27" s="814">
        <v>8489</v>
      </c>
      <c r="D27" s="816">
        <f t="shared" si="0"/>
        <v>22</v>
      </c>
      <c r="E27" s="810">
        <f t="shared" si="1"/>
        <v>0</v>
      </c>
      <c r="F27" s="811">
        <f t="shared" si="2"/>
        <v>0</v>
      </c>
      <c r="G27" s="811">
        <f t="shared" si="3"/>
        <v>0</v>
      </c>
      <c r="H27" s="811">
        <f t="shared" si="4"/>
        <v>0</v>
      </c>
      <c r="I27" s="812">
        <f t="shared" si="5"/>
        <v>22</v>
      </c>
      <c r="J27" s="805">
        <f t="shared" si="6"/>
        <v>0</v>
      </c>
      <c r="K27" s="15"/>
      <c r="L27" s="16"/>
      <c r="M27" s="18"/>
      <c r="N27" s="18"/>
      <c r="O27" s="17"/>
      <c r="P27" s="803">
        <f t="shared" si="7"/>
        <v>0</v>
      </c>
      <c r="Q27" s="15"/>
      <c r="R27" s="16"/>
      <c r="S27" s="18"/>
      <c r="T27" s="18"/>
      <c r="U27" s="17"/>
      <c r="V27" s="803">
        <f t="shared" si="8"/>
        <v>0</v>
      </c>
      <c r="W27" s="15"/>
      <c r="X27" s="16"/>
      <c r="Y27" s="18"/>
      <c r="Z27" s="18"/>
      <c r="AA27" s="17"/>
      <c r="AB27" s="803">
        <f t="shared" si="9"/>
        <v>0</v>
      </c>
      <c r="AC27" s="15"/>
      <c r="AD27" s="16"/>
      <c r="AE27" s="18"/>
      <c r="AF27" s="18"/>
      <c r="AG27" s="17"/>
      <c r="AH27" s="803">
        <f t="shared" si="10"/>
        <v>17</v>
      </c>
      <c r="AI27" s="15"/>
      <c r="AJ27" s="16"/>
      <c r="AK27" s="18"/>
      <c r="AL27" s="18"/>
      <c r="AM27" s="17">
        <v>17</v>
      </c>
      <c r="AN27" s="803">
        <f t="shared" si="11"/>
        <v>5</v>
      </c>
      <c r="AO27" s="15"/>
      <c r="AP27" s="16"/>
      <c r="AQ27" s="18"/>
      <c r="AR27" s="18"/>
      <c r="AS27" s="17">
        <v>5</v>
      </c>
      <c r="AT27" s="803">
        <f t="shared" si="12"/>
        <v>0</v>
      </c>
      <c r="AU27" s="15"/>
      <c r="AV27" s="16"/>
      <c r="AW27" s="18"/>
      <c r="AX27" s="18"/>
      <c r="AY27" s="17"/>
      <c r="AZ27" s="19"/>
      <c r="BA27" s="4"/>
      <c r="BB27" s="4"/>
      <c r="BC27" s="4"/>
      <c r="BD27" s="4"/>
      <c r="BE27" s="17"/>
      <c r="BF27" s="19"/>
      <c r="BG27" s="4"/>
      <c r="BH27" s="4"/>
      <c r="BI27" s="4"/>
      <c r="BJ27" s="4"/>
      <c r="BK27" s="27"/>
    </row>
    <row r="28" spans="1:63" s="22" customFormat="1" ht="15.75">
      <c r="A28" s="5">
        <f t="shared" si="13"/>
        <v>26</v>
      </c>
      <c r="B28" s="427" t="s">
        <v>304</v>
      </c>
      <c r="C28" s="814">
        <v>1317</v>
      </c>
      <c r="D28" s="816">
        <f t="shared" si="0"/>
        <v>16</v>
      </c>
      <c r="E28" s="810">
        <f t="shared" si="1"/>
        <v>0</v>
      </c>
      <c r="F28" s="811">
        <f t="shared" si="2"/>
        <v>0</v>
      </c>
      <c r="G28" s="811">
        <f t="shared" si="3"/>
        <v>0</v>
      </c>
      <c r="H28" s="811">
        <f t="shared" si="4"/>
        <v>0</v>
      </c>
      <c r="I28" s="812">
        <f t="shared" si="5"/>
        <v>16</v>
      </c>
      <c r="J28" s="805">
        <f t="shared" si="6"/>
        <v>0</v>
      </c>
      <c r="K28" s="15"/>
      <c r="L28" s="16"/>
      <c r="M28" s="18"/>
      <c r="N28" s="18"/>
      <c r="O28" s="17"/>
      <c r="P28" s="803">
        <f t="shared" si="7"/>
        <v>0</v>
      </c>
      <c r="Q28" s="15"/>
      <c r="R28" s="16"/>
      <c r="S28" s="18"/>
      <c r="T28" s="18"/>
      <c r="U28" s="17"/>
      <c r="V28" s="803">
        <f t="shared" si="8"/>
        <v>0</v>
      </c>
      <c r="W28" s="15"/>
      <c r="X28" s="16"/>
      <c r="Y28" s="18"/>
      <c r="Z28" s="18"/>
      <c r="AA28" s="17"/>
      <c r="AB28" s="803">
        <f t="shared" si="9"/>
        <v>0</v>
      </c>
      <c r="AC28" s="15"/>
      <c r="AD28" s="16"/>
      <c r="AE28" s="18"/>
      <c r="AF28" s="18"/>
      <c r="AG28" s="17"/>
      <c r="AH28" s="803">
        <f t="shared" si="10"/>
        <v>0</v>
      </c>
      <c r="AI28" s="15"/>
      <c r="AJ28" s="16"/>
      <c r="AK28" s="18"/>
      <c r="AL28" s="18"/>
      <c r="AM28" s="17"/>
      <c r="AN28" s="803">
        <f t="shared" si="11"/>
        <v>16</v>
      </c>
      <c r="AO28" s="15"/>
      <c r="AP28" s="16"/>
      <c r="AQ28" s="18"/>
      <c r="AR28" s="18"/>
      <c r="AS28" s="17">
        <v>16</v>
      </c>
      <c r="AT28" s="803">
        <f t="shared" si="12"/>
        <v>0</v>
      </c>
      <c r="AU28" s="15"/>
      <c r="AV28" s="16"/>
      <c r="AW28" s="18"/>
      <c r="AX28" s="18"/>
      <c r="AY28" s="17"/>
      <c r="AZ28" s="19"/>
      <c r="BA28" s="4"/>
      <c r="BB28" s="4"/>
      <c r="BC28" s="4"/>
      <c r="BD28" s="4"/>
      <c r="BE28" s="17"/>
      <c r="BF28" s="19"/>
      <c r="BG28" s="4"/>
      <c r="BH28" s="4"/>
      <c r="BI28" s="4"/>
      <c r="BJ28" s="4"/>
      <c r="BK28" s="27"/>
    </row>
    <row r="29" spans="1:63" s="22" customFormat="1" ht="15.75">
      <c r="A29" s="5">
        <f t="shared" si="13"/>
        <v>27</v>
      </c>
      <c r="B29" s="427" t="s">
        <v>318</v>
      </c>
      <c r="C29" s="814">
        <v>7708</v>
      </c>
      <c r="D29" s="816">
        <f t="shared" si="0"/>
        <v>11</v>
      </c>
      <c r="E29" s="810">
        <f t="shared" si="1"/>
        <v>0</v>
      </c>
      <c r="F29" s="811">
        <f t="shared" si="2"/>
        <v>0</v>
      </c>
      <c r="G29" s="811">
        <f t="shared" si="3"/>
        <v>0</v>
      </c>
      <c r="H29" s="811">
        <f t="shared" si="4"/>
        <v>0</v>
      </c>
      <c r="I29" s="812">
        <f t="shared" si="5"/>
        <v>11</v>
      </c>
      <c r="J29" s="805">
        <f t="shared" si="6"/>
        <v>11</v>
      </c>
      <c r="K29" s="15"/>
      <c r="L29" s="16"/>
      <c r="M29" s="18"/>
      <c r="N29" s="18"/>
      <c r="O29" s="17">
        <v>11</v>
      </c>
      <c r="P29" s="803">
        <f t="shared" si="7"/>
        <v>0</v>
      </c>
      <c r="Q29" s="15"/>
      <c r="R29" s="16"/>
      <c r="S29" s="18"/>
      <c r="T29" s="18"/>
      <c r="U29" s="17"/>
      <c r="V29" s="803">
        <f t="shared" si="8"/>
        <v>0</v>
      </c>
      <c r="W29" s="15"/>
      <c r="X29" s="16"/>
      <c r="Y29" s="18"/>
      <c r="Z29" s="18"/>
      <c r="AA29" s="17"/>
      <c r="AB29" s="803">
        <f t="shared" si="9"/>
        <v>0</v>
      </c>
      <c r="AC29" s="15"/>
      <c r="AD29" s="16"/>
      <c r="AE29" s="18"/>
      <c r="AF29" s="18"/>
      <c r="AG29" s="17"/>
      <c r="AH29" s="803">
        <f t="shared" si="10"/>
        <v>0</v>
      </c>
      <c r="AI29" s="15"/>
      <c r="AJ29" s="16"/>
      <c r="AK29" s="18"/>
      <c r="AL29" s="18"/>
      <c r="AM29" s="17"/>
      <c r="AN29" s="803">
        <f t="shared" si="11"/>
        <v>0</v>
      </c>
      <c r="AO29" s="15"/>
      <c r="AP29" s="16"/>
      <c r="AQ29" s="18"/>
      <c r="AR29" s="18"/>
      <c r="AS29" s="17"/>
      <c r="AT29" s="803">
        <f t="shared" si="12"/>
        <v>0</v>
      </c>
      <c r="AU29" s="15"/>
      <c r="AV29" s="16"/>
      <c r="AW29" s="18"/>
      <c r="AX29" s="18"/>
      <c r="AY29" s="17"/>
      <c r="AZ29" s="19"/>
      <c r="BA29" s="4"/>
      <c r="BB29" s="4"/>
      <c r="BC29" s="4"/>
      <c r="BD29" s="4"/>
      <c r="BE29" s="17"/>
      <c r="BF29" s="19"/>
      <c r="BG29" s="4"/>
      <c r="BH29" s="4"/>
      <c r="BI29" s="4"/>
      <c r="BJ29" s="4"/>
      <c r="BK29" s="27"/>
    </row>
    <row r="30" spans="1:63" s="22" customFormat="1" ht="15.75">
      <c r="A30" s="5">
        <f t="shared" si="13"/>
        <v>28</v>
      </c>
      <c r="B30" s="427" t="s">
        <v>503</v>
      </c>
      <c r="C30" s="814">
        <v>7323</v>
      </c>
      <c r="D30" s="816">
        <f t="shared" si="0"/>
        <v>11</v>
      </c>
      <c r="E30" s="810">
        <f t="shared" si="1"/>
        <v>0</v>
      </c>
      <c r="F30" s="811">
        <f t="shared" si="2"/>
        <v>0</v>
      </c>
      <c r="G30" s="811">
        <f t="shared" si="3"/>
        <v>0</v>
      </c>
      <c r="H30" s="811">
        <f t="shared" si="4"/>
        <v>0</v>
      </c>
      <c r="I30" s="812">
        <f t="shared" si="5"/>
        <v>11</v>
      </c>
      <c r="J30" s="805">
        <f t="shared" si="6"/>
        <v>0</v>
      </c>
      <c r="K30" s="15"/>
      <c r="L30" s="16"/>
      <c r="M30" s="18"/>
      <c r="N30" s="18"/>
      <c r="O30" s="17"/>
      <c r="P30" s="803">
        <f t="shared" si="7"/>
        <v>0</v>
      </c>
      <c r="Q30" s="15"/>
      <c r="R30" s="16"/>
      <c r="S30" s="18"/>
      <c r="T30" s="18"/>
      <c r="U30" s="17"/>
      <c r="V30" s="803">
        <f t="shared" si="8"/>
        <v>0</v>
      </c>
      <c r="W30" s="15"/>
      <c r="X30" s="16"/>
      <c r="Y30" s="18"/>
      <c r="Z30" s="18"/>
      <c r="AA30" s="17"/>
      <c r="AB30" s="803">
        <f t="shared" si="9"/>
        <v>0</v>
      </c>
      <c r="AC30" s="15"/>
      <c r="AD30" s="16"/>
      <c r="AE30" s="18"/>
      <c r="AF30" s="18"/>
      <c r="AG30" s="17"/>
      <c r="AH30" s="803">
        <f t="shared" si="10"/>
        <v>4</v>
      </c>
      <c r="AI30" s="15"/>
      <c r="AJ30" s="16"/>
      <c r="AK30" s="18"/>
      <c r="AL30" s="18"/>
      <c r="AM30" s="17">
        <v>4</v>
      </c>
      <c r="AN30" s="803">
        <f t="shared" si="11"/>
        <v>7</v>
      </c>
      <c r="AO30" s="15"/>
      <c r="AP30" s="16"/>
      <c r="AQ30" s="18"/>
      <c r="AR30" s="18"/>
      <c r="AS30" s="17">
        <v>7</v>
      </c>
      <c r="AT30" s="803">
        <f t="shared" si="12"/>
        <v>0</v>
      </c>
      <c r="AU30" s="15"/>
      <c r="AV30" s="16"/>
      <c r="AW30" s="18"/>
      <c r="AX30" s="18"/>
      <c r="AY30" s="17"/>
      <c r="AZ30" s="19"/>
      <c r="BA30" s="4"/>
      <c r="BB30" s="4"/>
      <c r="BC30" s="4"/>
      <c r="BD30" s="4"/>
      <c r="BE30" s="17">
        <f>SUM(AZ30:BD30)</f>
        <v>0</v>
      </c>
      <c r="BF30" s="19"/>
      <c r="BG30" s="4"/>
      <c r="BH30" s="4"/>
      <c r="BI30" s="4"/>
      <c r="BJ30" s="4"/>
      <c r="BK30" s="27">
        <f>SUM(BF30:BJ30)</f>
        <v>0</v>
      </c>
    </row>
    <row r="31" spans="1:63" s="22" customFormat="1" ht="15.75">
      <c r="A31" s="5">
        <f t="shared" si="13"/>
        <v>29</v>
      </c>
      <c r="B31" s="427" t="s">
        <v>307</v>
      </c>
      <c r="C31" s="814">
        <v>3904</v>
      </c>
      <c r="D31" s="816">
        <f t="shared" si="0"/>
        <v>7</v>
      </c>
      <c r="E31" s="810">
        <f t="shared" si="1"/>
        <v>0</v>
      </c>
      <c r="F31" s="811">
        <f t="shared" si="2"/>
        <v>0</v>
      </c>
      <c r="G31" s="811">
        <f t="shared" si="3"/>
        <v>0</v>
      </c>
      <c r="H31" s="811">
        <f t="shared" si="4"/>
        <v>0</v>
      </c>
      <c r="I31" s="812">
        <f t="shared" si="5"/>
        <v>7</v>
      </c>
      <c r="J31" s="805">
        <f t="shared" si="6"/>
        <v>0</v>
      </c>
      <c r="K31" s="15"/>
      <c r="L31" s="16"/>
      <c r="M31" s="18"/>
      <c r="N31" s="18"/>
      <c r="O31" s="17"/>
      <c r="P31" s="803">
        <f t="shared" si="7"/>
        <v>0</v>
      </c>
      <c r="Q31" s="15"/>
      <c r="R31" s="16"/>
      <c r="S31" s="18"/>
      <c r="T31" s="18"/>
      <c r="U31" s="17"/>
      <c r="V31" s="803">
        <f t="shared" si="8"/>
        <v>7</v>
      </c>
      <c r="W31" s="15"/>
      <c r="X31" s="16"/>
      <c r="Y31" s="18"/>
      <c r="Z31" s="18"/>
      <c r="AA31" s="17">
        <v>7</v>
      </c>
      <c r="AB31" s="803">
        <f t="shared" si="9"/>
        <v>0</v>
      </c>
      <c r="AC31" s="15"/>
      <c r="AD31" s="16"/>
      <c r="AE31" s="18"/>
      <c r="AF31" s="18"/>
      <c r="AG31" s="17"/>
      <c r="AH31" s="803">
        <f t="shared" si="10"/>
        <v>0</v>
      </c>
      <c r="AI31" s="15"/>
      <c r="AJ31" s="16"/>
      <c r="AK31" s="18"/>
      <c r="AL31" s="18"/>
      <c r="AM31" s="17"/>
      <c r="AN31" s="803">
        <f t="shared" si="11"/>
        <v>0</v>
      </c>
      <c r="AO31" s="15"/>
      <c r="AP31" s="16"/>
      <c r="AQ31" s="18"/>
      <c r="AR31" s="18"/>
      <c r="AS31" s="17"/>
      <c r="AT31" s="803">
        <f t="shared" si="12"/>
        <v>0</v>
      </c>
      <c r="AU31" s="15"/>
      <c r="AV31" s="16"/>
      <c r="AW31" s="18"/>
      <c r="AX31" s="18"/>
      <c r="AY31" s="17"/>
      <c r="AZ31" s="19"/>
      <c r="BA31" s="4"/>
      <c r="BB31" s="4"/>
      <c r="BC31" s="4"/>
      <c r="BD31" s="4"/>
      <c r="BE31" s="17"/>
      <c r="BF31" s="19"/>
      <c r="BG31" s="4"/>
      <c r="BH31" s="4"/>
      <c r="BI31" s="4"/>
      <c r="BJ31" s="4"/>
      <c r="BK31" s="27"/>
    </row>
    <row r="32" spans="1:63" s="22" customFormat="1" ht="15.75">
      <c r="A32" s="5">
        <f t="shared" si="13"/>
        <v>30</v>
      </c>
      <c r="B32" s="427" t="s">
        <v>299</v>
      </c>
      <c r="C32" s="814">
        <v>5822</v>
      </c>
      <c r="D32" s="816">
        <f t="shared" si="0"/>
        <v>7</v>
      </c>
      <c r="E32" s="810">
        <f t="shared" si="1"/>
        <v>0</v>
      </c>
      <c r="F32" s="811">
        <f t="shared" si="2"/>
        <v>0</v>
      </c>
      <c r="G32" s="811">
        <f t="shared" si="3"/>
        <v>0</v>
      </c>
      <c r="H32" s="811">
        <f t="shared" si="4"/>
        <v>0</v>
      </c>
      <c r="I32" s="812">
        <f t="shared" si="5"/>
        <v>7</v>
      </c>
      <c r="J32" s="805">
        <f t="shared" si="6"/>
        <v>7</v>
      </c>
      <c r="K32" s="15"/>
      <c r="L32" s="16"/>
      <c r="M32" s="18"/>
      <c r="N32" s="18"/>
      <c r="O32" s="17">
        <v>7</v>
      </c>
      <c r="P32" s="803">
        <f t="shared" si="7"/>
        <v>0</v>
      </c>
      <c r="Q32" s="15"/>
      <c r="R32" s="16"/>
      <c r="S32" s="18"/>
      <c r="T32" s="18"/>
      <c r="U32" s="17"/>
      <c r="V32" s="803">
        <f t="shared" si="8"/>
        <v>0</v>
      </c>
      <c r="W32" s="15"/>
      <c r="X32" s="16"/>
      <c r="Y32" s="18"/>
      <c r="Z32" s="18"/>
      <c r="AA32" s="17"/>
      <c r="AB32" s="803">
        <f t="shared" si="9"/>
        <v>0</v>
      </c>
      <c r="AC32" s="15"/>
      <c r="AD32" s="16"/>
      <c r="AE32" s="18"/>
      <c r="AF32" s="18"/>
      <c r="AG32" s="17"/>
      <c r="AH32" s="803">
        <f t="shared" si="10"/>
        <v>0</v>
      </c>
      <c r="AI32" s="15"/>
      <c r="AJ32" s="16"/>
      <c r="AK32" s="18"/>
      <c r="AL32" s="18"/>
      <c r="AM32" s="17"/>
      <c r="AN32" s="803">
        <f t="shared" si="11"/>
        <v>0</v>
      </c>
      <c r="AO32" s="15"/>
      <c r="AP32" s="16"/>
      <c r="AQ32" s="18"/>
      <c r="AR32" s="18"/>
      <c r="AS32" s="17"/>
      <c r="AT32" s="803">
        <f t="shared" si="12"/>
        <v>0</v>
      </c>
      <c r="AU32" s="15"/>
      <c r="AV32" s="16"/>
      <c r="AW32" s="18"/>
      <c r="AX32" s="18"/>
      <c r="AY32" s="17"/>
      <c r="AZ32" s="19"/>
      <c r="BA32" s="4"/>
      <c r="BB32" s="4"/>
      <c r="BC32" s="4"/>
      <c r="BD32" s="4"/>
      <c r="BE32" s="17"/>
      <c r="BF32" s="19"/>
      <c r="BG32" s="4"/>
      <c r="BH32" s="4"/>
      <c r="BI32" s="4"/>
      <c r="BJ32" s="4"/>
      <c r="BK32" s="27"/>
    </row>
    <row r="33" spans="1:63" s="22" customFormat="1" ht="16.5" thickBot="1">
      <c r="A33" s="5">
        <f>+A32+1</f>
        <v>31</v>
      </c>
      <c r="B33" s="427" t="s">
        <v>293</v>
      </c>
      <c r="C33" s="814">
        <v>8479</v>
      </c>
      <c r="D33" s="818">
        <f t="shared" si="0"/>
        <v>0</v>
      </c>
      <c r="E33" s="819">
        <f t="shared" si="1"/>
        <v>0</v>
      </c>
      <c r="F33" s="820">
        <f t="shared" si="2"/>
        <v>0</v>
      </c>
      <c r="G33" s="820">
        <f t="shared" si="3"/>
        <v>0</v>
      </c>
      <c r="H33" s="820">
        <f t="shared" si="4"/>
        <v>0</v>
      </c>
      <c r="I33" s="821">
        <f t="shared" si="5"/>
        <v>0</v>
      </c>
      <c r="J33" s="822">
        <f t="shared" si="6"/>
        <v>0</v>
      </c>
      <c r="K33" s="823"/>
      <c r="L33" s="824"/>
      <c r="M33" s="825"/>
      <c r="N33" s="825"/>
      <c r="O33" s="792"/>
      <c r="P33" s="826">
        <f t="shared" si="7"/>
        <v>0</v>
      </c>
      <c r="Q33" s="823"/>
      <c r="R33" s="824"/>
      <c r="S33" s="825"/>
      <c r="T33" s="825"/>
      <c r="U33" s="792"/>
      <c r="V33" s="826">
        <f t="shared" si="8"/>
        <v>0</v>
      </c>
      <c r="W33" s="823"/>
      <c r="X33" s="824"/>
      <c r="Y33" s="825"/>
      <c r="Z33" s="825"/>
      <c r="AA33" s="792"/>
      <c r="AB33" s="826">
        <f t="shared" si="9"/>
        <v>0</v>
      </c>
      <c r="AC33" s="823"/>
      <c r="AD33" s="824"/>
      <c r="AE33" s="825"/>
      <c r="AF33" s="825"/>
      <c r="AG33" s="792"/>
      <c r="AH33" s="826">
        <f t="shared" si="10"/>
        <v>0</v>
      </c>
      <c r="AI33" s="823"/>
      <c r="AJ33" s="824"/>
      <c r="AK33" s="825"/>
      <c r="AL33" s="825"/>
      <c r="AM33" s="792"/>
      <c r="AN33" s="826">
        <f t="shared" si="11"/>
        <v>0</v>
      </c>
      <c r="AO33" s="823"/>
      <c r="AP33" s="824"/>
      <c r="AQ33" s="825"/>
      <c r="AR33" s="825"/>
      <c r="AS33" s="792"/>
      <c r="AT33" s="826">
        <f t="shared" si="12"/>
        <v>0</v>
      </c>
      <c r="AU33" s="823"/>
      <c r="AV33" s="824"/>
      <c r="AW33" s="825"/>
      <c r="AX33" s="825"/>
      <c r="AY33" s="792"/>
      <c r="AZ33" s="827"/>
      <c r="BA33" s="794"/>
      <c r="BB33" s="794"/>
      <c r="BC33" s="794"/>
      <c r="BD33" s="794"/>
      <c r="BE33" s="792"/>
      <c r="BF33" s="827"/>
      <c r="BG33" s="794"/>
      <c r="BH33" s="794"/>
      <c r="BI33" s="794"/>
      <c r="BJ33" s="794"/>
      <c r="BK33" s="828"/>
    </row>
    <row r="34" spans="1:63" ht="16.5" thickBot="1">
      <c r="A34" s="1193" t="s">
        <v>1</v>
      </c>
      <c r="B34" s="1194"/>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c r="AJ34" s="1194"/>
      <c r="AK34" s="1194"/>
      <c r="AL34" s="1194"/>
      <c r="AM34" s="1194"/>
      <c r="AN34" s="1194"/>
      <c r="AO34" s="1194"/>
      <c r="AP34" s="1194"/>
      <c r="AQ34" s="1194"/>
      <c r="AR34" s="1194"/>
      <c r="AS34" s="1194"/>
      <c r="AT34" s="1194"/>
      <c r="AU34" s="1194"/>
      <c r="AV34" s="1194"/>
      <c r="AW34" s="1194"/>
      <c r="AX34" s="1194"/>
      <c r="AY34" s="1194"/>
      <c r="AZ34" s="1194"/>
      <c r="BA34" s="1194"/>
      <c r="BB34" s="1194"/>
      <c r="BC34" s="1194"/>
      <c r="BD34" s="1194"/>
      <c r="BE34" s="1194"/>
      <c r="BF34" s="1194"/>
      <c r="BG34" s="1194"/>
      <c r="BH34" s="1194"/>
      <c r="BI34" s="1194"/>
      <c r="BJ34" s="1194"/>
      <c r="BK34" s="1195"/>
    </row>
    <row r="35" spans="1:75" ht="15.75">
      <c r="A35" s="5">
        <v>1</v>
      </c>
      <c r="B35" s="427" t="s">
        <v>310</v>
      </c>
      <c r="C35" s="814">
        <v>3995</v>
      </c>
      <c r="D35" s="817">
        <f>SUM(E35:I35)</f>
        <v>194</v>
      </c>
      <c r="E35" s="838">
        <f>+K35+Q35+W35+AC35+AI35+AO35+AU35+AZ35+BF35</f>
        <v>0</v>
      </c>
      <c r="F35" s="839">
        <f aca="true" t="shared" si="14" ref="F35:I37">+K35+R35+X35+AD35+AJ35+AP35+AV35+BA35+BG35</f>
        <v>71</v>
      </c>
      <c r="G35" s="839">
        <f t="shared" si="14"/>
        <v>123</v>
      </c>
      <c r="H35" s="839">
        <f t="shared" si="14"/>
        <v>0</v>
      </c>
      <c r="I35" s="840">
        <f t="shared" si="14"/>
        <v>0</v>
      </c>
      <c r="J35" s="1003">
        <f>SUM(K35:O35)</f>
        <v>0</v>
      </c>
      <c r="K35" s="1004"/>
      <c r="L35" s="37"/>
      <c r="M35" s="37"/>
      <c r="N35" s="37"/>
      <c r="O35" s="1005"/>
      <c r="P35" s="803">
        <f>SUM(Q35:U35)</f>
        <v>0</v>
      </c>
      <c r="Q35" s="1004"/>
      <c r="R35" s="37"/>
      <c r="S35" s="37"/>
      <c r="T35" s="37"/>
      <c r="U35" s="1005"/>
      <c r="V35" s="803">
        <f>SUM(W35:AA35)</f>
        <v>41</v>
      </c>
      <c r="W35" s="1004"/>
      <c r="X35" s="37"/>
      <c r="Y35" s="37">
        <v>41</v>
      </c>
      <c r="Z35" s="37"/>
      <c r="AA35" s="1005"/>
      <c r="AB35" s="803">
        <f>SUM(AC35:AG35)</f>
        <v>41</v>
      </c>
      <c r="AC35" s="1004"/>
      <c r="AD35" s="37"/>
      <c r="AE35" s="37">
        <v>41</v>
      </c>
      <c r="AF35" s="37"/>
      <c r="AG35" s="1005"/>
      <c r="AH35" s="803">
        <f>SUM(AI35:AM35)</f>
        <v>41</v>
      </c>
      <c r="AI35" s="1004"/>
      <c r="AJ35" s="37"/>
      <c r="AK35" s="37">
        <v>41</v>
      </c>
      <c r="AL35" s="37"/>
      <c r="AM35" s="1005"/>
      <c r="AN35" s="803">
        <f>SUM(AO35:AS35)</f>
        <v>71</v>
      </c>
      <c r="AO35" s="1004"/>
      <c r="AP35" s="37">
        <v>71</v>
      </c>
      <c r="AQ35" s="37"/>
      <c r="AR35" s="37"/>
      <c r="AS35" s="1005"/>
      <c r="AT35" s="803">
        <f>SUM(AU35:AY35)</f>
        <v>0</v>
      </c>
      <c r="AU35" s="1004"/>
      <c r="AV35" s="37"/>
      <c r="AW35" s="37"/>
      <c r="AX35" s="37"/>
      <c r="AY35" s="1005"/>
      <c r="AZ35" s="50"/>
      <c r="BA35" s="43"/>
      <c r="BB35" s="43"/>
      <c r="BC35" s="43"/>
      <c r="BD35" s="43"/>
      <c r="BE35" s="40"/>
      <c r="BF35" s="50"/>
      <c r="BG35" s="43"/>
      <c r="BH35" s="43"/>
      <c r="BI35" s="43"/>
      <c r="BJ35" s="43"/>
      <c r="BK35" s="45"/>
      <c r="BL35" s="22"/>
      <c r="BM35" s="22"/>
      <c r="BN35" s="22"/>
      <c r="BO35" s="22"/>
      <c r="BP35" s="22"/>
      <c r="BQ35" s="22"/>
      <c r="BR35" s="22"/>
      <c r="BS35" s="22"/>
      <c r="BT35" s="22"/>
      <c r="BU35" s="22"/>
      <c r="BV35" s="22"/>
      <c r="BW35" s="22"/>
    </row>
    <row r="36" spans="1:63" ht="15.75">
      <c r="A36" s="1">
        <v>2</v>
      </c>
      <c r="B36" s="427" t="s">
        <v>295</v>
      </c>
      <c r="C36" s="814">
        <v>7861</v>
      </c>
      <c r="D36" s="817">
        <f>SUM(E36:I36)</f>
        <v>41</v>
      </c>
      <c r="E36" s="810">
        <f>+K36+Q36+W36+AC36+AI36+AO36+AU36+AZ36+BF36</f>
        <v>0</v>
      </c>
      <c r="F36" s="811">
        <f t="shared" si="14"/>
        <v>0</v>
      </c>
      <c r="G36" s="811">
        <f t="shared" si="14"/>
        <v>41</v>
      </c>
      <c r="H36" s="811">
        <f t="shared" si="14"/>
        <v>0</v>
      </c>
      <c r="I36" s="812">
        <f t="shared" si="14"/>
        <v>0</v>
      </c>
      <c r="J36" s="841">
        <f>SUM(K36:O36)</f>
        <v>0</v>
      </c>
      <c r="K36" s="15"/>
      <c r="L36" s="16"/>
      <c r="M36" s="16"/>
      <c r="N36" s="16"/>
      <c r="O36" s="23"/>
      <c r="P36" s="806">
        <f>SUM(Q36:U36)</f>
        <v>0</v>
      </c>
      <c r="Q36" s="15"/>
      <c r="R36" s="16"/>
      <c r="S36" s="16"/>
      <c r="T36" s="16"/>
      <c r="U36" s="23"/>
      <c r="V36" s="806">
        <f>SUM(W36:AA36)</f>
        <v>0</v>
      </c>
      <c r="W36" s="15"/>
      <c r="X36" s="16"/>
      <c r="Y36" s="16"/>
      <c r="Z36" s="16"/>
      <c r="AA36" s="23"/>
      <c r="AB36" s="806">
        <f>SUM(AC36:AG36)</f>
        <v>0</v>
      </c>
      <c r="AC36" s="15"/>
      <c r="AD36" s="16"/>
      <c r="AE36" s="16"/>
      <c r="AF36" s="16"/>
      <c r="AG36" s="23"/>
      <c r="AH36" s="806">
        <f>SUM(AI36:AM36)</f>
        <v>0</v>
      </c>
      <c r="AI36" s="15"/>
      <c r="AJ36" s="16"/>
      <c r="AK36" s="16"/>
      <c r="AL36" s="16"/>
      <c r="AM36" s="23"/>
      <c r="AN36" s="806">
        <f>SUM(AO36:AS36)</f>
        <v>41</v>
      </c>
      <c r="AO36" s="15"/>
      <c r="AP36" s="16"/>
      <c r="AQ36" s="16">
        <v>41</v>
      </c>
      <c r="AR36" s="16"/>
      <c r="AS36" s="23"/>
      <c r="AT36" s="806">
        <f>SUM(AU36:AY36)</f>
        <v>0</v>
      </c>
      <c r="AU36" s="15"/>
      <c r="AV36" s="16"/>
      <c r="AW36" s="16"/>
      <c r="AX36" s="16"/>
      <c r="AY36" s="23"/>
      <c r="AZ36" s="43"/>
      <c r="BA36" s="43"/>
      <c r="BB36" s="43"/>
      <c r="BC36" s="43"/>
      <c r="BD36" s="43"/>
      <c r="BE36" s="41"/>
      <c r="BF36" s="43"/>
      <c r="BG36" s="43"/>
      <c r="BH36" s="43"/>
      <c r="BI36" s="43"/>
      <c r="BJ36" s="43"/>
      <c r="BK36" s="41"/>
    </row>
    <row r="37" spans="1:68" ht="16.5" thickBot="1">
      <c r="A37" s="1">
        <v>3</v>
      </c>
      <c r="B37" s="427" t="s">
        <v>294</v>
      </c>
      <c r="C37" s="814">
        <v>8469</v>
      </c>
      <c r="D37" s="817">
        <f>SUM(E37:I37)</f>
        <v>25</v>
      </c>
      <c r="E37" s="810">
        <f>+K37+Q37+W37+AC37+AI37+AO37+AU37+AZ37+BF37</f>
        <v>0</v>
      </c>
      <c r="F37" s="811">
        <f t="shared" si="14"/>
        <v>0</v>
      </c>
      <c r="G37" s="811">
        <f t="shared" si="14"/>
        <v>0</v>
      </c>
      <c r="H37" s="811">
        <f t="shared" si="14"/>
        <v>0</v>
      </c>
      <c r="I37" s="812">
        <f t="shared" si="14"/>
        <v>25</v>
      </c>
      <c r="J37" s="837">
        <f>SUM(K37:O37)</f>
        <v>0</v>
      </c>
      <c r="K37" s="15"/>
      <c r="L37" s="16"/>
      <c r="M37" s="16"/>
      <c r="N37" s="16"/>
      <c r="O37" s="23"/>
      <c r="P37" s="806">
        <f>SUM(Q37:U37)</f>
        <v>0</v>
      </c>
      <c r="Q37" s="15"/>
      <c r="R37" s="16"/>
      <c r="S37" s="16"/>
      <c r="T37" s="16"/>
      <c r="U37" s="23"/>
      <c r="V37" s="806">
        <f>SUM(W37:AA37)</f>
        <v>0</v>
      </c>
      <c r="W37" s="15"/>
      <c r="X37" s="16"/>
      <c r="Y37" s="16"/>
      <c r="Z37" s="16"/>
      <c r="AA37" s="23"/>
      <c r="AB37" s="806">
        <f>SUM(AC37:AG37)</f>
        <v>0</v>
      </c>
      <c r="AC37" s="15"/>
      <c r="AD37" s="16"/>
      <c r="AE37" s="16"/>
      <c r="AF37" s="16"/>
      <c r="AG37" s="23"/>
      <c r="AH37" s="806">
        <f>SUM(AI37:AM37)</f>
        <v>14</v>
      </c>
      <c r="AI37" s="15"/>
      <c r="AJ37" s="16"/>
      <c r="AK37" s="16"/>
      <c r="AL37" s="16"/>
      <c r="AM37" s="23">
        <v>14</v>
      </c>
      <c r="AN37" s="806">
        <f>SUM(AO37:AS37)</f>
        <v>11</v>
      </c>
      <c r="AO37" s="15"/>
      <c r="AP37" s="16"/>
      <c r="AQ37" s="16"/>
      <c r="AR37" s="16"/>
      <c r="AS37" s="23">
        <v>11</v>
      </c>
      <c r="AT37" s="806">
        <f>SUM(AU37:AY37)</f>
        <v>0</v>
      </c>
      <c r="AU37" s="15"/>
      <c r="AV37" s="16"/>
      <c r="AW37" s="16"/>
      <c r="AX37" s="16"/>
      <c r="AY37" s="23"/>
      <c r="AZ37" s="19"/>
      <c r="BA37" s="4"/>
      <c r="BB37" s="4"/>
      <c r="BC37" s="4"/>
      <c r="BD37" s="4"/>
      <c r="BE37" s="17"/>
      <c r="BF37" s="19"/>
      <c r="BG37" s="4"/>
      <c r="BH37" s="4"/>
      <c r="BI37" s="4"/>
      <c r="BJ37" s="4"/>
      <c r="BK37" s="27"/>
      <c r="BL37" s="22"/>
      <c r="BM37" s="22"/>
      <c r="BN37" s="22"/>
      <c r="BO37" s="22"/>
      <c r="BP37" s="22"/>
    </row>
    <row r="38" spans="2:63" ht="16.5" hidden="1" thickBot="1">
      <c r="B38" s="46"/>
      <c r="C38" s="424"/>
      <c r="D38" s="424"/>
      <c r="E38" s="424"/>
      <c r="F38" s="424"/>
      <c r="G38" s="424"/>
      <c r="H38" s="424"/>
      <c r="I38" s="424"/>
      <c r="J38" s="36"/>
      <c r="K38" s="58"/>
      <c r="L38" s="36"/>
      <c r="M38" s="37"/>
      <c r="N38" s="37"/>
      <c r="O38" s="49"/>
      <c r="P38" s="59"/>
      <c r="Q38" s="47"/>
      <c r="R38" s="48"/>
      <c r="S38" s="48"/>
      <c r="T38" s="48"/>
      <c r="U38" s="40">
        <f aca="true" t="shared" si="15" ref="U38:U44">SUM(P38:T38)</f>
        <v>0</v>
      </c>
      <c r="V38" s="55"/>
      <c r="W38" s="42"/>
      <c r="X38" s="43"/>
      <c r="Y38" s="43"/>
      <c r="Z38" s="43"/>
      <c r="AA38" s="49">
        <f aca="true" t="shared" si="16" ref="AA38:AA44">SUM(V38:Z38)</f>
        <v>0</v>
      </c>
      <c r="AB38" s="55"/>
      <c r="AC38" s="42"/>
      <c r="AD38" s="43"/>
      <c r="AE38" s="43"/>
      <c r="AF38" s="43"/>
      <c r="AG38" s="49">
        <f aca="true" t="shared" si="17" ref="AG38:AG44">SUM(AB38:AF38)</f>
        <v>0</v>
      </c>
      <c r="AH38" s="50"/>
      <c r="AI38" s="43"/>
      <c r="AJ38" s="43"/>
      <c r="AK38" s="43"/>
      <c r="AL38" s="43"/>
      <c r="AM38" s="38">
        <f aca="true" t="shared" si="18" ref="AM38:AM44">SUM(AH38:AL38)</f>
        <v>0</v>
      </c>
      <c r="AN38" s="175"/>
      <c r="AO38" s="175"/>
      <c r="AP38" s="60"/>
      <c r="AQ38" s="61"/>
      <c r="AR38" s="61"/>
      <c r="AS38" s="40">
        <f>+AP38+AQ38+AR38</f>
        <v>0</v>
      </c>
      <c r="AT38" s="50"/>
      <c r="AU38" s="54"/>
      <c r="AV38" s="42"/>
      <c r="AW38" s="43"/>
      <c r="AX38" s="43"/>
      <c r="AY38" s="49">
        <f aca="true" t="shared" si="19" ref="AY38:AY44">SUM(AT38:AX38)</f>
        <v>0</v>
      </c>
      <c r="AZ38" s="50"/>
      <c r="BA38" s="43"/>
      <c r="BB38" s="43"/>
      <c r="BC38" s="43"/>
      <c r="BD38" s="43"/>
      <c r="BE38" s="49">
        <f aca="true" t="shared" si="20" ref="BE38:BE44">SUM(AZ38:BD38)</f>
        <v>0</v>
      </c>
      <c r="BF38" s="42"/>
      <c r="BG38" s="43"/>
      <c r="BH38" s="43"/>
      <c r="BI38" s="43"/>
      <c r="BJ38" s="43"/>
      <c r="BK38" s="38">
        <f aca="true" t="shared" si="21" ref="BK38:BK44">SUM(BF38:BJ38)</f>
        <v>0</v>
      </c>
    </row>
    <row r="39" spans="2:63" ht="16.5" hidden="1" thickBot="1">
      <c r="B39" s="32"/>
      <c r="C39" s="425"/>
      <c r="D39" s="425"/>
      <c r="E39" s="425"/>
      <c r="F39" s="425"/>
      <c r="G39" s="425"/>
      <c r="H39" s="425"/>
      <c r="I39" s="425"/>
      <c r="J39" s="9"/>
      <c r="K39" s="57"/>
      <c r="L39" s="9"/>
      <c r="M39" s="2"/>
      <c r="N39" s="2"/>
      <c r="O39" s="8"/>
      <c r="P39" s="56"/>
      <c r="Q39" s="10"/>
      <c r="R39" s="3"/>
      <c r="S39" s="3"/>
      <c r="T39" s="3"/>
      <c r="U39" s="17">
        <f t="shared" si="15"/>
        <v>0</v>
      </c>
      <c r="V39" s="51"/>
      <c r="W39" s="11"/>
      <c r="X39" s="4"/>
      <c r="Y39" s="4"/>
      <c r="Z39" s="4"/>
      <c r="AA39" s="8">
        <f t="shared" si="16"/>
        <v>0</v>
      </c>
      <c r="AB39" s="51"/>
      <c r="AC39" s="11"/>
      <c r="AD39" s="4"/>
      <c r="AE39" s="4"/>
      <c r="AF39" s="4"/>
      <c r="AG39" s="8">
        <f t="shared" si="17"/>
        <v>0</v>
      </c>
      <c r="AH39" s="19"/>
      <c r="AI39" s="4"/>
      <c r="AJ39" s="4"/>
      <c r="AK39" s="4"/>
      <c r="AL39" s="4"/>
      <c r="AM39" s="26">
        <f t="shared" si="18"/>
        <v>0</v>
      </c>
      <c r="AN39" s="176"/>
      <c r="AO39" s="176"/>
      <c r="AP39" s="53"/>
      <c r="AQ39" s="34"/>
      <c r="AR39" s="34"/>
      <c r="AS39" s="8"/>
      <c r="AT39" s="19"/>
      <c r="AU39" s="31"/>
      <c r="AV39" s="11"/>
      <c r="AW39" s="4"/>
      <c r="AX39" s="4"/>
      <c r="AY39" s="8">
        <f t="shared" si="19"/>
        <v>0</v>
      </c>
      <c r="AZ39" s="19"/>
      <c r="BA39" s="4"/>
      <c r="BB39" s="4"/>
      <c r="BC39" s="4"/>
      <c r="BD39" s="4"/>
      <c r="BE39" s="8">
        <f t="shared" si="20"/>
        <v>0</v>
      </c>
      <c r="BF39" s="11"/>
      <c r="BG39" s="4"/>
      <c r="BH39" s="4"/>
      <c r="BI39" s="4"/>
      <c r="BJ39" s="4"/>
      <c r="BK39" s="26">
        <f t="shared" si="21"/>
        <v>0</v>
      </c>
    </row>
    <row r="40" spans="2:63" ht="16.5" hidden="1" thickBot="1">
      <c r="B40" s="32"/>
      <c r="C40" s="425"/>
      <c r="D40" s="425"/>
      <c r="E40" s="425"/>
      <c r="F40" s="425"/>
      <c r="G40" s="425"/>
      <c r="H40" s="425"/>
      <c r="I40" s="425"/>
      <c r="J40" s="9"/>
      <c r="K40" s="57"/>
      <c r="L40" s="9"/>
      <c r="M40" s="2"/>
      <c r="N40" s="2"/>
      <c r="O40" s="8"/>
      <c r="P40" s="56"/>
      <c r="Q40" s="10"/>
      <c r="R40" s="3"/>
      <c r="S40" s="3"/>
      <c r="T40" s="3"/>
      <c r="U40" s="17">
        <f t="shared" si="15"/>
        <v>0</v>
      </c>
      <c r="V40" s="51"/>
      <c r="W40" s="11"/>
      <c r="X40" s="4"/>
      <c r="Y40" s="4"/>
      <c r="Z40" s="4"/>
      <c r="AA40" s="8">
        <f t="shared" si="16"/>
        <v>0</v>
      </c>
      <c r="AB40" s="51"/>
      <c r="AC40" s="11"/>
      <c r="AD40" s="4"/>
      <c r="AE40" s="4"/>
      <c r="AF40" s="4"/>
      <c r="AG40" s="8">
        <f t="shared" si="17"/>
        <v>0</v>
      </c>
      <c r="AH40" s="19"/>
      <c r="AI40" s="4"/>
      <c r="AJ40" s="4"/>
      <c r="AK40" s="4"/>
      <c r="AL40" s="4"/>
      <c r="AM40" s="26">
        <f t="shared" si="18"/>
        <v>0</v>
      </c>
      <c r="AN40" s="176"/>
      <c r="AO40" s="176"/>
      <c r="AP40" s="53"/>
      <c r="AQ40" s="34"/>
      <c r="AR40" s="34"/>
      <c r="AS40" s="8"/>
      <c r="AT40" s="19"/>
      <c r="AU40" s="31"/>
      <c r="AV40" s="11"/>
      <c r="AW40" s="4"/>
      <c r="AX40" s="4"/>
      <c r="AY40" s="8">
        <f t="shared" si="19"/>
        <v>0</v>
      </c>
      <c r="AZ40" s="19"/>
      <c r="BA40" s="4"/>
      <c r="BB40" s="4"/>
      <c r="BC40" s="4"/>
      <c r="BD40" s="4"/>
      <c r="BE40" s="8">
        <f t="shared" si="20"/>
        <v>0</v>
      </c>
      <c r="BF40" s="11"/>
      <c r="BG40" s="4"/>
      <c r="BH40" s="4"/>
      <c r="BI40" s="4"/>
      <c r="BJ40" s="4"/>
      <c r="BK40" s="26">
        <f t="shared" si="21"/>
        <v>0</v>
      </c>
    </row>
    <row r="41" spans="2:63" ht="16.5" hidden="1" thickBot="1">
      <c r="B41" s="33"/>
      <c r="C41" s="426"/>
      <c r="D41" s="426"/>
      <c r="E41" s="426"/>
      <c r="F41" s="426"/>
      <c r="G41" s="426"/>
      <c r="H41" s="426"/>
      <c r="I41" s="426"/>
      <c r="J41" s="7"/>
      <c r="K41" s="52"/>
      <c r="L41" s="7"/>
      <c r="M41" s="6"/>
      <c r="N41" s="6"/>
      <c r="O41" s="8"/>
      <c r="P41" s="56"/>
      <c r="Q41" s="10"/>
      <c r="R41" s="3"/>
      <c r="S41" s="3"/>
      <c r="T41" s="3"/>
      <c r="U41" s="17">
        <f t="shared" si="15"/>
        <v>0</v>
      </c>
      <c r="V41" s="51"/>
      <c r="W41" s="11"/>
      <c r="X41" s="4"/>
      <c r="Y41" s="4"/>
      <c r="Z41" s="4"/>
      <c r="AA41" s="8">
        <f t="shared" si="16"/>
        <v>0</v>
      </c>
      <c r="AB41" s="51"/>
      <c r="AC41" s="11"/>
      <c r="AD41" s="4"/>
      <c r="AE41" s="4"/>
      <c r="AF41" s="4"/>
      <c r="AG41" s="8">
        <f t="shared" si="17"/>
        <v>0</v>
      </c>
      <c r="AH41" s="19"/>
      <c r="AI41" s="4"/>
      <c r="AJ41" s="4"/>
      <c r="AK41" s="4"/>
      <c r="AL41" s="4"/>
      <c r="AM41" s="26">
        <f t="shared" si="18"/>
        <v>0</v>
      </c>
      <c r="AN41" s="176"/>
      <c r="AO41" s="176"/>
      <c r="AP41" s="53"/>
      <c r="AQ41" s="34"/>
      <c r="AR41" s="34"/>
      <c r="AS41" s="8"/>
      <c r="AT41" s="19"/>
      <c r="AU41" s="31"/>
      <c r="AV41" s="11"/>
      <c r="AW41" s="4"/>
      <c r="AX41" s="4"/>
      <c r="AY41" s="8">
        <f t="shared" si="19"/>
        <v>0</v>
      </c>
      <c r="AZ41" s="19"/>
      <c r="BA41" s="4"/>
      <c r="BB41" s="4"/>
      <c r="BC41" s="4"/>
      <c r="BD41" s="4"/>
      <c r="BE41" s="8">
        <f t="shared" si="20"/>
        <v>0</v>
      </c>
      <c r="BF41" s="11"/>
      <c r="BG41" s="4"/>
      <c r="BH41" s="4"/>
      <c r="BI41" s="4"/>
      <c r="BJ41" s="4"/>
      <c r="BK41" s="26">
        <f t="shared" si="21"/>
        <v>0</v>
      </c>
    </row>
    <row r="42" spans="2:63" ht="16.5" hidden="1" thickBot="1">
      <c r="B42" s="32"/>
      <c r="C42" s="425"/>
      <c r="D42" s="425"/>
      <c r="E42" s="425"/>
      <c r="F42" s="425"/>
      <c r="G42" s="425"/>
      <c r="H42" s="425"/>
      <c r="I42" s="425"/>
      <c r="J42" s="9"/>
      <c r="K42" s="57"/>
      <c r="L42" s="9"/>
      <c r="M42" s="2"/>
      <c r="N42" s="2"/>
      <c r="O42" s="8"/>
      <c r="P42" s="56"/>
      <c r="Q42" s="10"/>
      <c r="R42" s="3"/>
      <c r="S42" s="3"/>
      <c r="T42" s="3"/>
      <c r="U42" s="17">
        <f t="shared" si="15"/>
        <v>0</v>
      </c>
      <c r="V42" s="51"/>
      <c r="W42" s="11"/>
      <c r="X42" s="4"/>
      <c r="Y42" s="4"/>
      <c r="Z42" s="4"/>
      <c r="AA42" s="8">
        <f t="shared" si="16"/>
        <v>0</v>
      </c>
      <c r="AB42" s="51"/>
      <c r="AC42" s="11"/>
      <c r="AD42" s="4"/>
      <c r="AE42" s="4"/>
      <c r="AF42" s="4"/>
      <c r="AG42" s="8">
        <f t="shared" si="17"/>
        <v>0</v>
      </c>
      <c r="AH42" s="19"/>
      <c r="AI42" s="4"/>
      <c r="AJ42" s="4"/>
      <c r="AK42" s="4"/>
      <c r="AL42" s="4"/>
      <c r="AM42" s="26">
        <f t="shared" si="18"/>
        <v>0</v>
      </c>
      <c r="AN42" s="176"/>
      <c r="AO42" s="176"/>
      <c r="AP42" s="53"/>
      <c r="AQ42" s="34"/>
      <c r="AR42" s="34"/>
      <c r="AS42" s="8"/>
      <c r="AT42" s="19"/>
      <c r="AU42" s="31"/>
      <c r="AV42" s="11"/>
      <c r="AW42" s="4"/>
      <c r="AX42" s="4"/>
      <c r="AY42" s="8">
        <f t="shared" si="19"/>
        <v>0</v>
      </c>
      <c r="AZ42" s="19"/>
      <c r="BA42" s="4"/>
      <c r="BB42" s="4"/>
      <c r="BC42" s="4"/>
      <c r="BD42" s="4"/>
      <c r="BE42" s="8">
        <f t="shared" si="20"/>
        <v>0</v>
      </c>
      <c r="BF42" s="11"/>
      <c r="BG42" s="4"/>
      <c r="BH42" s="4"/>
      <c r="BI42" s="4"/>
      <c r="BJ42" s="4"/>
      <c r="BK42" s="26">
        <f t="shared" si="21"/>
        <v>0</v>
      </c>
    </row>
    <row r="43" spans="2:63" ht="16.5" hidden="1" thickBot="1">
      <c r="B43" s="32"/>
      <c r="C43" s="425"/>
      <c r="D43" s="425"/>
      <c r="E43" s="425"/>
      <c r="F43" s="425"/>
      <c r="G43" s="425"/>
      <c r="H43" s="425"/>
      <c r="I43" s="425"/>
      <c r="J43" s="9"/>
      <c r="K43" s="57"/>
      <c r="L43" s="9"/>
      <c r="M43" s="2"/>
      <c r="N43" s="2"/>
      <c r="O43" s="8"/>
      <c r="P43" s="56"/>
      <c r="Q43" s="10"/>
      <c r="R43" s="3"/>
      <c r="S43" s="3"/>
      <c r="T43" s="3"/>
      <c r="U43" s="17">
        <f t="shared" si="15"/>
        <v>0</v>
      </c>
      <c r="V43" s="51"/>
      <c r="W43" s="11"/>
      <c r="X43" s="4"/>
      <c r="Y43" s="4"/>
      <c r="Z43" s="4"/>
      <c r="AA43" s="8">
        <f t="shared" si="16"/>
        <v>0</v>
      </c>
      <c r="AB43" s="51"/>
      <c r="AC43" s="11"/>
      <c r="AD43" s="4"/>
      <c r="AE43" s="4"/>
      <c r="AF43" s="4"/>
      <c r="AG43" s="8">
        <f t="shared" si="17"/>
        <v>0</v>
      </c>
      <c r="AH43" s="19"/>
      <c r="AI43" s="4"/>
      <c r="AJ43" s="4"/>
      <c r="AK43" s="4"/>
      <c r="AL43" s="4"/>
      <c r="AM43" s="26">
        <f t="shared" si="18"/>
        <v>0</v>
      </c>
      <c r="AN43" s="176"/>
      <c r="AO43" s="176"/>
      <c r="AP43" s="53"/>
      <c r="AQ43" s="34"/>
      <c r="AR43" s="34"/>
      <c r="AS43" s="8"/>
      <c r="AT43" s="19"/>
      <c r="AU43" s="31"/>
      <c r="AV43" s="11"/>
      <c r="AW43" s="4"/>
      <c r="AX43" s="4"/>
      <c r="AY43" s="8">
        <f t="shared" si="19"/>
        <v>0</v>
      </c>
      <c r="AZ43" s="19"/>
      <c r="BA43" s="4"/>
      <c r="BB43" s="4"/>
      <c r="BC43" s="4"/>
      <c r="BD43" s="4"/>
      <c r="BE43" s="8">
        <f t="shared" si="20"/>
        <v>0</v>
      </c>
      <c r="BF43" s="11"/>
      <c r="BG43" s="4"/>
      <c r="BH43" s="4"/>
      <c r="BI43" s="4"/>
      <c r="BJ43" s="4"/>
      <c r="BK43" s="26">
        <f t="shared" si="21"/>
        <v>0</v>
      </c>
    </row>
    <row r="44" spans="2:63" ht="16.5" hidden="1" thickBot="1">
      <c r="B44" s="783"/>
      <c r="C44" s="784"/>
      <c r="D44" s="784"/>
      <c r="E44" s="784"/>
      <c r="F44" s="784"/>
      <c r="G44" s="784"/>
      <c r="H44" s="784"/>
      <c r="I44" s="784"/>
      <c r="J44" s="785"/>
      <c r="K44" s="786"/>
      <c r="L44" s="785"/>
      <c r="M44" s="787"/>
      <c r="N44" s="787"/>
      <c r="O44" s="788"/>
      <c r="P44" s="789"/>
      <c r="Q44" s="790"/>
      <c r="R44" s="791"/>
      <c r="S44" s="791"/>
      <c r="T44" s="791"/>
      <c r="U44" s="792">
        <f t="shared" si="15"/>
        <v>0</v>
      </c>
      <c r="V44" s="28"/>
      <c r="W44" s="793"/>
      <c r="X44" s="794"/>
      <c r="Y44" s="794"/>
      <c r="Z44" s="794"/>
      <c r="AA44" s="788">
        <f t="shared" si="16"/>
        <v>0</v>
      </c>
      <c r="AB44" s="28"/>
      <c r="AC44" s="793"/>
      <c r="AD44" s="794"/>
      <c r="AE44" s="794"/>
      <c r="AF44" s="794"/>
      <c r="AG44" s="788">
        <f t="shared" si="17"/>
        <v>0</v>
      </c>
      <c r="AH44" s="28"/>
      <c r="AI44" s="28"/>
      <c r="AJ44" s="28"/>
      <c r="AK44" s="28"/>
      <c r="AL44" s="28"/>
      <c r="AM44" s="35">
        <f t="shared" si="18"/>
        <v>0</v>
      </c>
      <c r="AN44" s="35"/>
      <c r="AO44" s="35"/>
      <c r="AP44" s="795"/>
      <c r="AQ44" s="796"/>
      <c r="AR44" s="796"/>
      <c r="AS44" s="788"/>
      <c r="AT44" s="28"/>
      <c r="AU44" s="28"/>
      <c r="AV44" s="793"/>
      <c r="AW44" s="794"/>
      <c r="AX44" s="794"/>
      <c r="AY44" s="788">
        <f t="shared" si="19"/>
        <v>0</v>
      </c>
      <c r="AZ44" s="28"/>
      <c r="BA44" s="28"/>
      <c r="BB44" s="28"/>
      <c r="BC44" s="28"/>
      <c r="BD44" s="28"/>
      <c r="BE44" s="30">
        <f t="shared" si="20"/>
        <v>0</v>
      </c>
      <c r="BF44" s="29"/>
      <c r="BG44" s="28"/>
      <c r="BH44" s="28"/>
      <c r="BI44" s="28"/>
      <c r="BJ44" s="28"/>
      <c r="BK44" s="35">
        <f t="shared" si="21"/>
        <v>0</v>
      </c>
    </row>
    <row r="45" spans="1:63" ht="16.5" thickBot="1">
      <c r="A45" s="1193" t="s">
        <v>2</v>
      </c>
      <c r="B45" s="1194" t="s">
        <v>2</v>
      </c>
      <c r="C45" s="1194"/>
      <c r="D45" s="1194"/>
      <c r="E45" s="1194"/>
      <c r="F45" s="1194"/>
      <c r="G45" s="1194"/>
      <c r="H45" s="1194"/>
      <c r="I45" s="1194"/>
      <c r="J45" s="1196"/>
      <c r="K45" s="1196"/>
      <c r="L45" s="1196"/>
      <c r="M45" s="1196"/>
      <c r="N45" s="1196"/>
      <c r="O45" s="1196"/>
      <c r="P45" s="1194"/>
      <c r="Q45" s="1194"/>
      <c r="R45" s="1194"/>
      <c r="S45" s="1194"/>
      <c r="T45" s="1194"/>
      <c r="U45" s="1194"/>
      <c r="V45" s="1194"/>
      <c r="W45" s="1194"/>
      <c r="X45" s="1194"/>
      <c r="Y45" s="1194"/>
      <c r="Z45" s="1194"/>
      <c r="AA45" s="1194"/>
      <c r="AB45" s="1194"/>
      <c r="AC45" s="1194"/>
      <c r="AD45" s="1194"/>
      <c r="AE45" s="1194"/>
      <c r="AF45" s="1194"/>
      <c r="AG45" s="1194"/>
      <c r="AH45" s="1194"/>
      <c r="AI45" s="1194"/>
      <c r="AJ45" s="1194"/>
      <c r="AK45" s="1194"/>
      <c r="AL45" s="1194"/>
      <c r="AM45" s="1194"/>
      <c r="AN45" s="1194"/>
      <c r="AO45" s="1194"/>
      <c r="AP45" s="1194"/>
      <c r="AQ45" s="1194"/>
      <c r="AR45" s="1194"/>
      <c r="AS45" s="1194"/>
      <c r="AT45" s="1194"/>
      <c r="AU45" s="1194"/>
      <c r="AV45" s="1194"/>
      <c r="AW45" s="1194"/>
      <c r="AX45" s="1194"/>
      <c r="AY45" s="1194"/>
      <c r="AZ45" s="1194"/>
      <c r="BA45" s="1194"/>
      <c r="BB45" s="1194"/>
      <c r="BC45" s="1194"/>
      <c r="BD45" s="1194"/>
      <c r="BE45" s="1194"/>
      <c r="BF45" s="1194"/>
      <c r="BG45" s="1194"/>
      <c r="BH45" s="1194"/>
      <c r="BI45" s="1194"/>
      <c r="BJ45" s="1194"/>
      <c r="BK45" s="1195"/>
    </row>
    <row r="46" spans="1:63" ht="16.5" thickBot="1">
      <c r="A46" s="5">
        <v>1</v>
      </c>
      <c r="B46" s="427" t="s">
        <v>498</v>
      </c>
      <c r="C46" s="814">
        <v>8610</v>
      </c>
      <c r="D46" s="1006">
        <f>SUM(E46:I46)</f>
        <v>19</v>
      </c>
      <c r="E46" s="1007">
        <f>+K46+Q46+W46+AC46+AI46+AO46+AU46+AZ46+BF46</f>
        <v>0</v>
      </c>
      <c r="F46" s="1007">
        <f>+L46+R46+X46+AD46+AJ46+AP46+AU46+BA46+BG46</f>
        <v>0</v>
      </c>
      <c r="G46" s="1007">
        <f>+M46+S46+Y46+AE46+AK46+AQ46+AV46+BB46+BH46</f>
        <v>0</v>
      </c>
      <c r="H46" s="1007">
        <f>+N46+T46+Z46+AF46+AL46+AR46+AW46+BC46+BI46</f>
        <v>0</v>
      </c>
      <c r="I46" s="1008">
        <f>+O46+U46+AA46+AG46+AM46+AS46+AX46+BD46+BJ46</f>
        <v>19</v>
      </c>
      <c r="J46" s="183">
        <f>SUM(K46:O46)</f>
        <v>0</v>
      </c>
      <c r="K46" s="1009"/>
      <c r="L46" s="1009"/>
      <c r="M46" s="1009"/>
      <c r="N46" s="1009"/>
      <c r="O46" s="1010"/>
      <c r="P46" s="805">
        <f>SUM(Q46:U46)</f>
        <v>0</v>
      </c>
      <c r="Q46" s="42"/>
      <c r="R46" s="43"/>
      <c r="S46" s="43"/>
      <c r="T46" s="43"/>
      <c r="U46" s="1013"/>
      <c r="V46" s="803">
        <f>SUM(W46:AA46)</f>
        <v>0</v>
      </c>
      <c r="W46" s="42"/>
      <c r="X46" s="43"/>
      <c r="Y46" s="43"/>
      <c r="Z46" s="43"/>
      <c r="AA46" s="1013"/>
      <c r="AB46" s="803">
        <f>SUM(AC46:AG46)</f>
        <v>0</v>
      </c>
      <c r="AC46" s="42"/>
      <c r="AD46" s="43"/>
      <c r="AE46" s="43"/>
      <c r="AF46" s="43"/>
      <c r="AG46" s="1013"/>
      <c r="AH46" s="803">
        <f>SUM(AI46:AM46)</f>
        <v>8</v>
      </c>
      <c r="AI46" s="42"/>
      <c r="AJ46" s="43"/>
      <c r="AK46" s="43"/>
      <c r="AL46" s="43"/>
      <c r="AM46" s="1013">
        <v>8</v>
      </c>
      <c r="AN46" s="803">
        <f>SUM(AO46:AS46)</f>
        <v>11</v>
      </c>
      <c r="AO46" s="42"/>
      <c r="AP46" s="43"/>
      <c r="AQ46" s="43"/>
      <c r="AR46" s="43"/>
      <c r="AS46" s="1013">
        <v>11</v>
      </c>
      <c r="AT46" s="803">
        <f>SUM(AU46:AY46)</f>
        <v>0</v>
      </c>
      <c r="AU46" s="42"/>
      <c r="AV46" s="43"/>
      <c r="AW46" s="43"/>
      <c r="AX46" s="43"/>
      <c r="AY46" s="1013"/>
      <c r="AZ46" s="834"/>
      <c r="BA46" s="834"/>
      <c r="BB46" s="834"/>
      <c r="BC46" s="834"/>
      <c r="BD46" s="834"/>
      <c r="BE46" s="834"/>
      <c r="BF46" s="834"/>
      <c r="BG46" s="834"/>
      <c r="BH46" s="834"/>
      <c r="BI46" s="834"/>
      <c r="BJ46" s="834"/>
      <c r="BK46" s="835"/>
    </row>
    <row r="47" spans="1:63" s="22" customFormat="1" ht="16.5" thickBot="1">
      <c r="A47" s="5">
        <v>2</v>
      </c>
      <c r="B47" s="428" t="s">
        <v>294</v>
      </c>
      <c r="C47" s="815">
        <v>8469</v>
      </c>
      <c r="D47" s="1006">
        <f>SUM(E47:I47)</f>
        <v>13</v>
      </c>
      <c r="E47" s="1007">
        <f>+K47+Q47+W47+AC47+AI47+AO47+AU47+AZ47+BF47</f>
        <v>0</v>
      </c>
      <c r="F47" s="1007">
        <f>+K47+R47+X47+AD47+AJ47+AP47+AV47+BA47+BG47</f>
        <v>0</v>
      </c>
      <c r="G47" s="1007">
        <f>+L47+S47+Y47+AE47+AK47+AQ47+AW47+BB47+BH47</f>
        <v>0</v>
      </c>
      <c r="H47" s="1007">
        <f>+M47+T47+Z47+AF47+AL47+AR47+AX47+BC47+BI47</f>
        <v>0</v>
      </c>
      <c r="I47" s="1008">
        <f>+N47+U47+AA47+AG47+AM47+AS47+AY47+BD47+BJ47</f>
        <v>13</v>
      </c>
      <c r="J47" s="781">
        <f>SUM(K47:O47)</f>
        <v>0</v>
      </c>
      <c r="K47" s="39"/>
      <c r="L47" s="39"/>
      <c r="M47" s="39"/>
      <c r="N47" s="39"/>
      <c r="O47" s="782"/>
      <c r="P47" s="1011">
        <f>SUM(Q47:U47)</f>
        <v>0</v>
      </c>
      <c r="Q47" s="1012"/>
      <c r="R47" s="1012"/>
      <c r="S47" s="1012"/>
      <c r="T47" s="1012"/>
      <c r="U47" s="1011"/>
      <c r="V47" s="842">
        <f>SUM(W47:AA47)</f>
        <v>13</v>
      </c>
      <c r="W47" s="1012"/>
      <c r="X47" s="1012"/>
      <c r="Y47" s="1012"/>
      <c r="Z47" s="1012"/>
      <c r="AA47" s="1011">
        <v>13</v>
      </c>
      <c r="AB47" s="842">
        <f>SUM(AC47:AG47)</f>
        <v>0</v>
      </c>
      <c r="AC47" s="1012"/>
      <c r="AD47" s="1012"/>
      <c r="AE47" s="1012"/>
      <c r="AF47" s="1012"/>
      <c r="AG47" s="1011"/>
      <c r="AH47" s="842">
        <f>SUM(AI47:AM47)</f>
        <v>0</v>
      </c>
      <c r="AI47" s="1012"/>
      <c r="AJ47" s="1012"/>
      <c r="AK47" s="1012"/>
      <c r="AL47" s="1012"/>
      <c r="AM47" s="1011"/>
      <c r="AN47" s="842">
        <f>SUM(AO47:AS47)</f>
        <v>0</v>
      </c>
      <c r="AO47" s="1012"/>
      <c r="AP47" s="1012"/>
      <c r="AQ47" s="1012"/>
      <c r="AR47" s="1012"/>
      <c r="AS47" s="1011"/>
      <c r="AT47" s="842">
        <f>SUM(AU47:AY47)</f>
        <v>0</v>
      </c>
      <c r="AU47" s="1012"/>
      <c r="AV47" s="1012"/>
      <c r="AW47" s="1012"/>
      <c r="AX47" s="1012"/>
      <c r="AY47" s="1011"/>
      <c r="AZ47" s="830"/>
      <c r="BA47" s="829"/>
      <c r="BB47" s="829"/>
      <c r="BC47" s="829"/>
      <c r="BD47" s="829"/>
      <c r="BE47" s="831"/>
      <c r="BF47" s="830"/>
      <c r="BG47" s="829"/>
      <c r="BH47" s="829"/>
      <c r="BI47" s="829"/>
      <c r="BJ47" s="829"/>
      <c r="BK47" s="831"/>
    </row>
  </sheetData>
  <sheetProtection/>
  <mergeCells count="13">
    <mergeCell ref="D1:I1"/>
    <mergeCell ref="AH1:AM1"/>
    <mergeCell ref="AT1:AY1"/>
    <mergeCell ref="A34:BK34"/>
    <mergeCell ref="A45:BK45"/>
    <mergeCell ref="AZ1:BE1"/>
    <mergeCell ref="BF1:BK1"/>
    <mergeCell ref="A2:C2"/>
    <mergeCell ref="AN1:AS1"/>
    <mergeCell ref="J1:O1"/>
    <mergeCell ref="P1:U1"/>
    <mergeCell ref="V1:AA1"/>
    <mergeCell ref="AB1:AG1"/>
  </mergeCells>
  <printOptions/>
  <pageMargins left="0.75" right="0.75" top="1" bottom="1" header="0.5" footer="0.5"/>
  <pageSetup orientation="portrait" scale="82" r:id="rId2"/>
  <drawing r:id="rId1"/>
</worksheet>
</file>

<file path=xl/worksheets/sheet4.xml><?xml version="1.0" encoding="utf-8"?>
<worksheet xmlns="http://schemas.openxmlformats.org/spreadsheetml/2006/main" xmlns:r="http://schemas.openxmlformats.org/officeDocument/2006/relationships">
  <dimension ref="A1:BD50"/>
  <sheetViews>
    <sheetView zoomScalePageLayoutView="0" workbookViewId="0" topLeftCell="A1">
      <pane xSplit="7" ySplit="2" topLeftCell="H3" activePane="bottomRight" state="frozen"/>
      <selection pane="topLeft" activeCell="A1" sqref="A1"/>
      <selection pane="topRight" activeCell="H1" sqref="H1"/>
      <selection pane="bottomLeft" activeCell="A3" sqref="A3"/>
      <selection pane="bottomRight" activeCell="Q45" sqref="Q45"/>
    </sheetView>
  </sheetViews>
  <sheetFormatPr defaultColWidth="11.00390625" defaultRowHeight="15.75"/>
  <cols>
    <col min="1" max="1" width="10.75390625" style="0" customWidth="1"/>
    <col min="2" max="2" width="9.25390625" style="0" customWidth="1"/>
    <col min="3" max="3" width="9.625" style="1" customWidth="1"/>
    <col min="4" max="4" width="8.75390625" style="0" customWidth="1"/>
    <col min="5" max="5" width="9.625" style="0" customWidth="1"/>
    <col min="6" max="6" width="11.00390625" style="0" hidden="1" customWidth="1"/>
    <col min="7" max="7" width="7.875" style="0" customWidth="1"/>
    <col min="8" max="8" width="27.875" style="0" customWidth="1"/>
    <col min="9" max="9" width="19.625" style="0" bestFit="1" customWidth="1"/>
    <col min="10" max="10" width="7.75390625" style="0" customWidth="1"/>
    <col min="11" max="11" width="9.25390625" style="0" customWidth="1"/>
    <col min="12" max="12" width="5.875" style="0" hidden="1" customWidth="1"/>
    <col min="13" max="13" width="7.375" style="0" bestFit="1" customWidth="1"/>
    <col min="14" max="14" width="7.625" style="0" bestFit="1" customWidth="1"/>
    <col min="15" max="16" width="6.50390625" style="0" bestFit="1" customWidth="1"/>
    <col min="17" max="17" width="7.125" style="0" bestFit="1" customWidth="1"/>
    <col min="18" max="18" width="7.375" style="0" bestFit="1" customWidth="1"/>
    <col min="19" max="19" width="7.125" style="0" bestFit="1" customWidth="1"/>
    <col min="20" max="20" width="6.625" style="0" bestFit="1" customWidth="1"/>
    <col min="21" max="21" width="6.375" style="0" customWidth="1"/>
    <col min="22" max="22" width="7.375" style="0" hidden="1" customWidth="1"/>
    <col min="23" max="24" width="6.50390625" style="0" bestFit="1" customWidth="1"/>
    <col min="25" max="25" width="7.375" style="0" bestFit="1" customWidth="1"/>
    <col min="26" max="26" width="8.00390625" style="0" customWidth="1"/>
    <col min="27" max="27" width="7.375" style="0" bestFit="1" customWidth="1"/>
    <col min="28" max="28" width="6.625" style="0" bestFit="1" customWidth="1"/>
    <col min="29" max="29" width="6.50390625" style="0" bestFit="1" customWidth="1"/>
    <col min="30" max="30" width="7.375" style="0" hidden="1" customWidth="1"/>
    <col min="31" max="32" width="6.50390625" style="0" bestFit="1" customWidth="1"/>
    <col min="33" max="35" width="7.375" style="0" bestFit="1" customWidth="1"/>
    <col min="36" max="36" width="6.625" style="0" bestFit="1" customWidth="1"/>
    <col min="37" max="37" width="6.50390625" style="0" bestFit="1" customWidth="1"/>
    <col min="38" max="38" width="7.375" style="0" bestFit="1" customWidth="1"/>
    <col min="39" max="40" width="6.50390625" style="0" bestFit="1" customWidth="1"/>
    <col min="41" max="43" width="7.375" style="0" bestFit="1" customWidth="1"/>
    <col min="44" max="44" width="6.625" style="0" bestFit="1" customWidth="1"/>
    <col min="45" max="45" width="6.125" style="0" hidden="1" customWidth="1"/>
    <col min="46" max="46" width="7.375" style="0" hidden="1" customWidth="1"/>
    <col min="47" max="48" width="6.25390625" style="0" hidden="1" customWidth="1"/>
    <col min="49" max="49" width="7.625" style="0" hidden="1" customWidth="1"/>
    <col min="50" max="51" width="7.375" style="0" hidden="1" customWidth="1"/>
    <col min="52" max="52" width="6.625" style="0" hidden="1" customWidth="1"/>
    <col min="53" max="55" width="0" style="0" hidden="1" customWidth="1"/>
    <col min="56" max="16384" width="11.00390625" style="128" customWidth="1"/>
  </cols>
  <sheetData>
    <row r="1" spans="1:52" ht="18.75" thickBot="1">
      <c r="A1" s="62"/>
      <c r="B1" s="62"/>
      <c r="C1" s="62"/>
      <c r="D1" s="75"/>
      <c r="E1" s="62"/>
      <c r="F1" s="62"/>
      <c r="G1" s="62"/>
      <c r="H1" s="85">
        <v>0.041666666666666664</v>
      </c>
      <c r="I1" s="86">
        <v>0.003472222222222222</v>
      </c>
      <c r="J1" s="70"/>
      <c r="K1" s="288">
        <f>+K4-K3</f>
        <v>0.05047453703703725</v>
      </c>
      <c r="L1" s="62"/>
      <c r="M1" s="62"/>
      <c r="N1" s="1209">
        <v>1</v>
      </c>
      <c r="O1" s="1210"/>
      <c r="P1" s="1210"/>
      <c r="Q1" s="1210"/>
      <c r="R1" s="1210"/>
      <c r="S1" s="1210"/>
      <c r="T1" s="1211"/>
      <c r="U1" s="1212">
        <v>2</v>
      </c>
      <c r="V1" s="1213"/>
      <c r="W1" s="1213"/>
      <c r="X1" s="1213"/>
      <c r="Y1" s="1213"/>
      <c r="Z1" s="1213"/>
      <c r="AA1" s="1213"/>
      <c r="AB1" s="1214"/>
      <c r="AC1" s="1212">
        <v>3</v>
      </c>
      <c r="AD1" s="1213"/>
      <c r="AE1" s="1213"/>
      <c r="AF1" s="1213"/>
      <c r="AG1" s="1213"/>
      <c r="AH1" s="1213"/>
      <c r="AI1" s="1213"/>
      <c r="AJ1" s="1214"/>
      <c r="AK1" s="1215">
        <v>4</v>
      </c>
      <c r="AL1" s="1215"/>
      <c r="AM1" s="1215"/>
      <c r="AN1" s="1215"/>
      <c r="AO1" s="1215"/>
      <c r="AP1" s="1215"/>
      <c r="AQ1" s="1215"/>
      <c r="AR1" s="1215"/>
      <c r="AS1" s="1216">
        <v>5</v>
      </c>
      <c r="AT1" s="1213"/>
      <c r="AU1" s="1213"/>
      <c r="AV1" s="1213"/>
      <c r="AW1" s="1213"/>
      <c r="AX1" s="1213"/>
      <c r="AY1" s="1213"/>
      <c r="AZ1" s="1214"/>
    </row>
    <row r="2" spans="1:52" ht="71.25" customHeight="1" thickBot="1">
      <c r="A2" s="87" t="s">
        <v>53</v>
      </c>
      <c r="B2" s="88" t="s">
        <v>54</v>
      </c>
      <c r="C2" s="88" t="s">
        <v>103</v>
      </c>
      <c r="D2" s="126" t="s">
        <v>55</v>
      </c>
      <c r="E2" s="89" t="s">
        <v>104</v>
      </c>
      <c r="F2" s="89" t="s">
        <v>56</v>
      </c>
      <c r="G2" s="89" t="s">
        <v>57</v>
      </c>
      <c r="H2" s="89" t="s">
        <v>3</v>
      </c>
      <c r="I2" s="89" t="s">
        <v>6</v>
      </c>
      <c r="J2" s="90" t="s">
        <v>20</v>
      </c>
      <c r="K2" s="91" t="s">
        <v>21</v>
      </c>
      <c r="L2" s="92" t="s">
        <v>46</v>
      </c>
      <c r="M2" s="93" t="s">
        <v>22</v>
      </c>
      <c r="N2" s="129" t="s">
        <v>23</v>
      </c>
      <c r="O2" s="130" t="s">
        <v>24</v>
      </c>
      <c r="P2" s="130" t="s">
        <v>25</v>
      </c>
      <c r="Q2" s="131" t="s">
        <v>26</v>
      </c>
      <c r="R2" s="131" t="s">
        <v>27</v>
      </c>
      <c r="S2" s="131" t="s">
        <v>28</v>
      </c>
      <c r="T2" s="132" t="s">
        <v>29</v>
      </c>
      <c r="U2" s="129" t="s">
        <v>23</v>
      </c>
      <c r="V2" s="133" t="s">
        <v>47</v>
      </c>
      <c r="W2" s="130" t="s">
        <v>24</v>
      </c>
      <c r="X2" s="130" t="s">
        <v>25</v>
      </c>
      <c r="Y2" s="131" t="s">
        <v>26</v>
      </c>
      <c r="Z2" s="131" t="s">
        <v>41</v>
      </c>
      <c r="AA2" s="131" t="s">
        <v>28</v>
      </c>
      <c r="AB2" s="132" t="s">
        <v>29</v>
      </c>
      <c r="AC2" s="129" t="s">
        <v>23</v>
      </c>
      <c r="AD2" s="133" t="s">
        <v>47</v>
      </c>
      <c r="AE2" s="130" t="s">
        <v>24</v>
      </c>
      <c r="AF2" s="130" t="s">
        <v>25</v>
      </c>
      <c r="AG2" s="131" t="s">
        <v>26</v>
      </c>
      <c r="AH2" s="131" t="s">
        <v>41</v>
      </c>
      <c r="AI2" s="131" t="s">
        <v>28</v>
      </c>
      <c r="AJ2" s="132" t="s">
        <v>29</v>
      </c>
      <c r="AK2" s="134" t="s">
        <v>23</v>
      </c>
      <c r="AL2" s="133" t="s">
        <v>47</v>
      </c>
      <c r="AM2" s="130" t="s">
        <v>24</v>
      </c>
      <c r="AN2" s="130" t="s">
        <v>25</v>
      </c>
      <c r="AO2" s="131" t="s">
        <v>26</v>
      </c>
      <c r="AP2" s="131" t="s">
        <v>41</v>
      </c>
      <c r="AQ2" s="131" t="s">
        <v>28</v>
      </c>
      <c r="AR2" s="135" t="s">
        <v>29</v>
      </c>
      <c r="AS2" s="95" t="s">
        <v>23</v>
      </c>
      <c r="AT2" s="96" t="s">
        <v>47</v>
      </c>
      <c r="AU2" s="94" t="s">
        <v>24</v>
      </c>
      <c r="AV2" s="94" t="s">
        <v>25</v>
      </c>
      <c r="AW2" s="95" t="s">
        <v>26</v>
      </c>
      <c r="AX2" s="95" t="s">
        <v>41</v>
      </c>
      <c r="AY2" s="95" t="s">
        <v>28</v>
      </c>
      <c r="AZ2" s="97" t="s">
        <v>29</v>
      </c>
    </row>
    <row r="3" spans="1:52" ht="18" customHeight="1">
      <c r="A3" s="179" t="s">
        <v>105</v>
      </c>
      <c r="B3" s="242" t="s">
        <v>33</v>
      </c>
      <c r="C3" s="242" t="s">
        <v>106</v>
      </c>
      <c r="D3" s="273">
        <v>44</v>
      </c>
      <c r="E3" s="83">
        <v>1</v>
      </c>
      <c r="F3" s="83"/>
      <c r="G3" s="274">
        <v>28</v>
      </c>
      <c r="H3" s="188" t="s">
        <v>342</v>
      </c>
      <c r="I3" s="189" t="s">
        <v>141</v>
      </c>
      <c r="J3" s="137">
        <f>$B$48/(MINUTE(K3)/60+HOUR(K3)+SECOND(K3)/3600)</f>
        <v>12.241011923652357</v>
      </c>
      <c r="K3" s="98">
        <f>+S3+AA3+AG3</f>
        <v>0.2552893518518518</v>
      </c>
      <c r="L3" s="98">
        <f>+AE3-N3-A$42*2</f>
        <v>0.25528935185185186</v>
      </c>
      <c r="M3" s="99">
        <f>+R3+Z3</f>
        <v>0.003865740740740753</v>
      </c>
      <c r="N3" s="116">
        <v>0.3541666666666667</v>
      </c>
      <c r="O3" s="117">
        <v>0.43103009259259256</v>
      </c>
      <c r="P3" s="117">
        <v>0.43321759259259257</v>
      </c>
      <c r="Q3" s="118">
        <f aca="true" t="shared" si="0" ref="Q3:R18">O3-N3</f>
        <v>0.07686342592592588</v>
      </c>
      <c r="R3" s="118">
        <f t="shared" si="0"/>
        <v>0.002187500000000009</v>
      </c>
      <c r="S3" s="118">
        <f aca="true" t="shared" si="1" ref="S3:S30">P3-N3</f>
        <v>0.07905092592592589</v>
      </c>
      <c r="T3" s="138">
        <f>+B45/(MINUTE(S3)/60+HOUR(S3)+SECOND(S3)/3600)</f>
        <v>14.758418740849196</v>
      </c>
      <c r="U3" s="159">
        <v>0.46099537037037036</v>
      </c>
      <c r="V3" s="161">
        <f>+U3-P3</f>
        <v>0.02777777777777779</v>
      </c>
      <c r="W3" s="160">
        <v>0.5703472222222222</v>
      </c>
      <c r="X3" s="160">
        <v>0.572025462962963</v>
      </c>
      <c r="Y3" s="161">
        <f>W3-U3</f>
        <v>0.10935185185185187</v>
      </c>
      <c r="Z3" s="161">
        <f>X3-W3</f>
        <v>0.001678240740740744</v>
      </c>
      <c r="AA3" s="161">
        <f>X3-U3</f>
        <v>0.11103009259259261</v>
      </c>
      <c r="AB3" s="190">
        <f>$B$46/(MINUTE(AA3)/60+HOUR(AA3)+SECOND(AA3)/3600)</f>
        <v>11.633482747836965</v>
      </c>
      <c r="AC3" s="191">
        <v>0.5998032407407408</v>
      </c>
      <c r="AD3" s="192">
        <f>+AC3-X3</f>
        <v>0.02777777777777779</v>
      </c>
      <c r="AE3" s="193">
        <v>0.6650115740740741</v>
      </c>
      <c r="AF3" s="193">
        <v>0.6695023148148148</v>
      </c>
      <c r="AG3" s="194">
        <f aca="true" t="shared" si="2" ref="AG3:AG10">AE3-AC3</f>
        <v>0.06520833333333331</v>
      </c>
      <c r="AH3" s="192">
        <f aca="true" t="shared" si="3" ref="AH3:AH10">AF3-AE3</f>
        <v>0.00449074074074074</v>
      </c>
      <c r="AI3" s="192">
        <f aca="true" t="shared" si="4" ref="AI3:AI10">AE3-AC3</f>
        <v>0.06520833333333331</v>
      </c>
      <c r="AJ3" s="195">
        <f>$B$47/(MINUTE(AG3)/60+HOUR(AI3)+SECOND(AI3)/3600)</f>
        <v>10.223642172523961</v>
      </c>
      <c r="AK3" s="139"/>
      <c r="AL3" s="78"/>
      <c r="AM3" s="78"/>
      <c r="AN3" s="78"/>
      <c r="AO3" s="78"/>
      <c r="AP3" s="78"/>
      <c r="AQ3" s="78"/>
      <c r="AR3" s="79"/>
      <c r="AS3" s="104"/>
      <c r="AT3" s="104"/>
      <c r="AU3" s="104"/>
      <c r="AV3" s="104"/>
      <c r="AW3" s="104"/>
      <c r="AX3" s="104"/>
      <c r="AY3" s="104"/>
      <c r="AZ3" s="105"/>
    </row>
    <row r="4" spans="1:52" ht="18" customHeight="1">
      <c r="A4" s="114" t="s">
        <v>105</v>
      </c>
      <c r="B4" s="136" t="s">
        <v>33</v>
      </c>
      <c r="C4" s="136" t="s">
        <v>106</v>
      </c>
      <c r="D4" s="267">
        <v>38</v>
      </c>
      <c r="E4" s="82">
        <v>2</v>
      </c>
      <c r="F4" s="82"/>
      <c r="G4" s="275">
        <v>43</v>
      </c>
      <c r="H4" s="196" t="s">
        <v>343</v>
      </c>
      <c r="I4" s="197" t="s">
        <v>115</v>
      </c>
      <c r="J4" s="137">
        <f>$B$48/(MINUTE(K4)/60+HOUR(K4)+SECOND(K4)/3600)</f>
        <v>10.220304337951397</v>
      </c>
      <c r="K4" s="98">
        <f>+S4+AA4+AG4</f>
        <v>0.30576388888888906</v>
      </c>
      <c r="L4" s="98">
        <f>+AE4-N4-A$42*2</f>
        <v>0.30576388888888895</v>
      </c>
      <c r="M4" s="99">
        <f>+R4+Z4</f>
        <v>0.008564814814814914</v>
      </c>
      <c r="N4" s="116">
        <v>0.3541666666666667</v>
      </c>
      <c r="O4" s="117">
        <v>0.4379398148148148</v>
      </c>
      <c r="P4" s="117">
        <v>0.4401041666666667</v>
      </c>
      <c r="Q4" s="118">
        <f t="shared" si="0"/>
        <v>0.08377314814814812</v>
      </c>
      <c r="R4" s="118">
        <f t="shared" si="0"/>
        <v>0.0021643518518518756</v>
      </c>
      <c r="S4" s="118">
        <f t="shared" si="1"/>
        <v>0.0859375</v>
      </c>
      <c r="T4" s="138">
        <f>+B46/(MINUTE(S4)/60+HOUR(S4)+SECOND(S4)/3600)</f>
        <v>15.030303030303031</v>
      </c>
      <c r="U4" s="159">
        <v>0.4678819444444444</v>
      </c>
      <c r="V4" s="161">
        <f>+U4-P4</f>
        <v>0.027777777777777735</v>
      </c>
      <c r="W4" s="160">
        <v>0.5848148148148148</v>
      </c>
      <c r="X4" s="160">
        <v>0.5912152777777778</v>
      </c>
      <c r="Y4" s="161">
        <f>W4-U4</f>
        <v>0.11693287037037037</v>
      </c>
      <c r="Z4" s="161">
        <f>X4-W4</f>
        <v>0.006400462962963038</v>
      </c>
      <c r="AA4" s="161">
        <f>X4-U4</f>
        <v>0.1233333333333334</v>
      </c>
      <c r="AB4" s="190">
        <f>$B$46/(MINUTE(AA4)/60+HOUR(AA4)+SECOND(AA4)/3600)</f>
        <v>10.472972972972974</v>
      </c>
      <c r="AC4" s="191">
        <v>0.6189930555555555</v>
      </c>
      <c r="AD4" s="192">
        <f>+AC4-X4</f>
        <v>0.02777777777777768</v>
      </c>
      <c r="AE4" s="193">
        <v>0.7154861111111112</v>
      </c>
      <c r="AF4" s="193">
        <v>0.7213194444444445</v>
      </c>
      <c r="AG4" s="194">
        <f t="shared" si="2"/>
        <v>0.09649305555555565</v>
      </c>
      <c r="AH4" s="192">
        <f t="shared" si="3"/>
        <v>0.005833333333333357</v>
      </c>
      <c r="AI4" s="192">
        <f t="shared" si="4"/>
        <v>0.09649305555555565</v>
      </c>
      <c r="AJ4" s="195">
        <f>$B$47/(MINUTE(AG4)/60+HOUR(AI4)+SECOND(AI4)/3600)</f>
        <v>6.908960057574668</v>
      </c>
      <c r="AK4" s="139"/>
      <c r="AL4" s="78"/>
      <c r="AM4" s="78"/>
      <c r="AN4" s="78"/>
      <c r="AO4" s="78"/>
      <c r="AP4" s="78"/>
      <c r="AQ4" s="78"/>
      <c r="AR4" s="79"/>
      <c r="AS4" s="104"/>
      <c r="AT4" s="104"/>
      <c r="AU4" s="104"/>
      <c r="AV4" s="104"/>
      <c r="AW4" s="104"/>
      <c r="AX4" s="104"/>
      <c r="AY4" s="104"/>
      <c r="AZ4" s="105"/>
    </row>
    <row r="5" spans="1:52" ht="18" customHeight="1">
      <c r="A5" s="114" t="s">
        <v>105</v>
      </c>
      <c r="B5" s="136" t="s">
        <v>33</v>
      </c>
      <c r="C5" s="136" t="s">
        <v>106</v>
      </c>
      <c r="D5" s="267">
        <v>34</v>
      </c>
      <c r="E5" s="82">
        <v>3</v>
      </c>
      <c r="F5" s="82"/>
      <c r="G5" s="275">
        <v>5</v>
      </c>
      <c r="H5" s="198" t="s">
        <v>344</v>
      </c>
      <c r="I5" s="189" t="s">
        <v>107</v>
      </c>
      <c r="J5" s="137">
        <f>$B$48/(MINUTE(K5)/60+HOUR(K5)+SECOND(K5)/3600)</f>
        <v>10.219530658591976</v>
      </c>
      <c r="K5" s="98">
        <f>+S5+AA5+AG5</f>
        <v>0.305787037037037</v>
      </c>
      <c r="L5" s="98">
        <f>+AE5-N5-A$42*2</f>
        <v>0.305787037037037</v>
      </c>
      <c r="M5" s="99">
        <f>+R5+Z5</f>
        <v>0.010462962962963007</v>
      </c>
      <c r="N5" s="116">
        <v>0.3541666666666667</v>
      </c>
      <c r="O5" s="117">
        <v>0.43796296296296294</v>
      </c>
      <c r="P5" s="117">
        <v>0.4441203703703704</v>
      </c>
      <c r="Q5" s="118">
        <f t="shared" si="0"/>
        <v>0.08379629629629626</v>
      </c>
      <c r="R5" s="118">
        <f t="shared" si="0"/>
        <v>0.006157407407407445</v>
      </c>
      <c r="S5" s="118">
        <f t="shared" si="1"/>
        <v>0.0899537037037037</v>
      </c>
      <c r="T5" s="138">
        <f>+B47/(MINUTE(S5)/60+HOUR(S5)+SECOND(S5)/3600)</f>
        <v>7.411219763252702</v>
      </c>
      <c r="U5" s="159">
        <v>0.4718981481481481</v>
      </c>
      <c r="V5" s="161">
        <f>+U5-P5</f>
        <v>0.027777777777777735</v>
      </c>
      <c r="W5" s="160">
        <v>0.5888888888888889</v>
      </c>
      <c r="X5" s="160">
        <v>0.5931944444444445</v>
      </c>
      <c r="Y5" s="161">
        <f>W5-U5</f>
        <v>0.11699074074074078</v>
      </c>
      <c r="Z5" s="161">
        <f>X5-W5</f>
        <v>0.0043055555555555625</v>
      </c>
      <c r="AA5" s="161">
        <f>X5-U5</f>
        <v>0.12129629629629635</v>
      </c>
      <c r="AB5" s="190">
        <f>$B$46/(MINUTE(AA5)/60+HOUR(AA5)+SECOND(AA5)/3600)</f>
        <v>10.648854961832061</v>
      </c>
      <c r="AC5" s="191">
        <v>0.6209722222222223</v>
      </c>
      <c r="AD5" s="192">
        <f>+AC5-X5</f>
        <v>0.02777777777777779</v>
      </c>
      <c r="AE5" s="193">
        <v>0.7155092592592592</v>
      </c>
      <c r="AF5" s="193">
        <v>0.7218981481481482</v>
      </c>
      <c r="AG5" s="194">
        <f t="shared" si="2"/>
        <v>0.09453703703703698</v>
      </c>
      <c r="AH5" s="192">
        <f t="shared" si="3"/>
        <v>0.006388888888888999</v>
      </c>
      <c r="AI5" s="192">
        <f t="shared" si="4"/>
        <v>0.09453703703703698</v>
      </c>
      <c r="AJ5" s="195">
        <f>$B$47/(MINUTE(AG5)/60+HOUR(AI5)+SECOND(AI5)/3600)</f>
        <v>7.051909892262488</v>
      </c>
      <c r="AK5" s="139"/>
      <c r="AL5" s="78"/>
      <c r="AM5" s="78"/>
      <c r="AN5" s="78"/>
      <c r="AO5" s="78"/>
      <c r="AP5" s="78"/>
      <c r="AQ5" s="78"/>
      <c r="AR5" s="79"/>
      <c r="AS5" s="104"/>
      <c r="AT5" s="104"/>
      <c r="AU5" s="104"/>
      <c r="AV5" s="104"/>
      <c r="AW5" s="104"/>
      <c r="AX5" s="104"/>
      <c r="AY5" s="104"/>
      <c r="AZ5" s="105"/>
    </row>
    <row r="6" spans="1:52" ht="18" customHeight="1" thickBot="1">
      <c r="A6" s="110" t="s">
        <v>105</v>
      </c>
      <c r="B6" s="143" t="s">
        <v>33</v>
      </c>
      <c r="C6" s="143" t="s">
        <v>106</v>
      </c>
      <c r="D6" s="276">
        <v>31</v>
      </c>
      <c r="E6" s="84">
        <v>4</v>
      </c>
      <c r="F6" s="84"/>
      <c r="G6" s="199">
        <v>11</v>
      </c>
      <c r="H6" s="200" t="s">
        <v>345</v>
      </c>
      <c r="I6" s="201" t="s">
        <v>13</v>
      </c>
      <c r="J6" s="145">
        <f>$B$48/(MINUTE(K6)/60+HOUR(K6)+SECOND(K6)/3600)</f>
        <v>10.135135135135135</v>
      </c>
      <c r="K6" s="100">
        <f>+S6+AA6+AG6</f>
        <v>0.30833333333333324</v>
      </c>
      <c r="L6" s="100">
        <f>+AE6-N6-A$42*2</f>
        <v>0.30833333333333335</v>
      </c>
      <c r="M6" s="101">
        <f>+R6+Z6</f>
        <v>0.010671296296296262</v>
      </c>
      <c r="N6" s="121">
        <v>0.3541666666666667</v>
      </c>
      <c r="O6" s="112">
        <v>0.4379513888888889</v>
      </c>
      <c r="P6" s="112">
        <v>0.44206018518518514</v>
      </c>
      <c r="Q6" s="113">
        <f t="shared" si="0"/>
        <v>0.08378472222222222</v>
      </c>
      <c r="R6" s="113">
        <f t="shared" si="0"/>
        <v>0.0041087962962962354</v>
      </c>
      <c r="S6" s="113">
        <f t="shared" si="1"/>
        <v>0.08789351851851845</v>
      </c>
      <c r="T6" s="146">
        <f>+B45/(MINUTE(S6)/60+HOUR(S6)+SECOND(S6)/3600)</f>
        <v>13.273637081906767</v>
      </c>
      <c r="U6" s="202">
        <v>0.469837962962963</v>
      </c>
      <c r="V6" s="203">
        <f>+U6-P6</f>
        <v>0.027777777777777846</v>
      </c>
      <c r="W6" s="204">
        <v>0.5861226851851852</v>
      </c>
      <c r="X6" s="204">
        <v>0.5926851851851852</v>
      </c>
      <c r="Y6" s="203">
        <f>W6-U6</f>
        <v>0.11628472222222219</v>
      </c>
      <c r="Z6" s="203">
        <f>X6-W6</f>
        <v>0.006562500000000027</v>
      </c>
      <c r="AA6" s="203">
        <f>X6-U6</f>
        <v>0.12284722222222222</v>
      </c>
      <c r="AB6" s="205">
        <f>$B$46/(MINUTE(AA6)/60+HOUR(AA6)+SECOND(AA6)/3600)</f>
        <v>10.514414923685697</v>
      </c>
      <c r="AC6" s="206">
        <v>0.620462962962963</v>
      </c>
      <c r="AD6" s="207">
        <f>+AC6-X6</f>
        <v>0.02777777777777779</v>
      </c>
      <c r="AE6" s="208">
        <v>0.7180555555555556</v>
      </c>
      <c r="AF6" s="208">
        <v>0.7366319444444445</v>
      </c>
      <c r="AG6" s="207">
        <f t="shared" si="2"/>
        <v>0.09759259259259256</v>
      </c>
      <c r="AH6" s="207">
        <f t="shared" si="3"/>
        <v>0.018576388888888906</v>
      </c>
      <c r="AI6" s="207">
        <f t="shared" si="4"/>
        <v>0.09759259259259256</v>
      </c>
      <c r="AJ6" s="209">
        <f>$B$47/(MINUTE(AG6)/60+HOUR(AI6)+SECOND(AI6)/3600)</f>
        <v>6.831119544592029</v>
      </c>
      <c r="AK6" s="147"/>
      <c r="AL6" s="80"/>
      <c r="AM6" s="80"/>
      <c r="AN6" s="80"/>
      <c r="AO6" s="80"/>
      <c r="AP6" s="80"/>
      <c r="AQ6" s="80"/>
      <c r="AR6" s="81"/>
      <c r="AS6" s="103"/>
      <c r="AT6" s="104"/>
      <c r="AU6" s="104"/>
      <c r="AV6" s="104"/>
      <c r="AW6" s="104"/>
      <c r="AX6" s="104"/>
      <c r="AY6" s="104"/>
      <c r="AZ6" s="105"/>
    </row>
    <row r="7" spans="1:52" ht="18" customHeight="1">
      <c r="A7" s="179" t="s">
        <v>116</v>
      </c>
      <c r="B7" s="242" t="s">
        <v>34</v>
      </c>
      <c r="C7" s="277" t="s">
        <v>117</v>
      </c>
      <c r="D7" s="417" t="s">
        <v>217</v>
      </c>
      <c r="E7" s="83">
        <v>1</v>
      </c>
      <c r="F7" s="83"/>
      <c r="G7" s="278">
        <v>38</v>
      </c>
      <c r="H7" s="210" t="s">
        <v>16</v>
      </c>
      <c r="I7" s="211" t="s">
        <v>60</v>
      </c>
      <c r="J7" s="137">
        <f aca="true" t="shared" si="5" ref="J7:J28">$C$48/(MINUTE(K7)/60+HOUR(K7)+SECOND(K7)/3600)</f>
        <v>11.25772252307223</v>
      </c>
      <c r="K7" s="98">
        <f aca="true" t="shared" si="6" ref="K7:K24">+S7+AI7</f>
        <v>0.15174768518518528</v>
      </c>
      <c r="L7" s="98">
        <f aca="true" t="shared" si="7" ref="L7:L28">+AE7-N7-A$42*1</f>
        <v>0.15174768518518517</v>
      </c>
      <c r="M7" s="99">
        <f aca="true" t="shared" si="8" ref="M7:M28">+R7+AH7</f>
        <v>0.012071759259259185</v>
      </c>
      <c r="N7" s="212">
        <v>0.4166666666666667</v>
      </c>
      <c r="O7" s="213">
        <v>0.5030208333333334</v>
      </c>
      <c r="P7" s="213">
        <v>0.5122916666666667</v>
      </c>
      <c r="Q7" s="214">
        <f t="shared" si="0"/>
        <v>0.08635416666666668</v>
      </c>
      <c r="R7" s="214">
        <f t="shared" si="0"/>
        <v>0.00927083333333334</v>
      </c>
      <c r="S7" s="214">
        <f t="shared" si="1"/>
        <v>0.09562500000000002</v>
      </c>
      <c r="T7" s="215">
        <f aca="true" t="shared" si="9" ref="T7:T30">$C$45/(MINUTE(S7)/60+HOUR(S7)+SECOND(S7)/3600)</f>
        <v>10.893246187363834</v>
      </c>
      <c r="U7" s="216"/>
      <c r="V7" s="120"/>
      <c r="W7" s="119"/>
      <c r="X7" s="119"/>
      <c r="Y7" s="120"/>
      <c r="Z7" s="120"/>
      <c r="AA7" s="120"/>
      <c r="AB7" s="217"/>
      <c r="AC7" s="191">
        <v>0.5400694444444444</v>
      </c>
      <c r="AD7" s="192">
        <f aca="true" t="shared" si="10" ref="AD7:AD28">+AC7-P7</f>
        <v>0.02777777777777768</v>
      </c>
      <c r="AE7" s="193">
        <v>0.5961921296296296</v>
      </c>
      <c r="AF7" s="193">
        <v>0.5989930555555555</v>
      </c>
      <c r="AG7" s="192">
        <f t="shared" si="2"/>
        <v>0.05612268518518526</v>
      </c>
      <c r="AH7" s="192">
        <f t="shared" si="3"/>
        <v>0.0028009259259258457</v>
      </c>
      <c r="AI7" s="192">
        <f t="shared" si="4"/>
        <v>0.05612268518518526</v>
      </c>
      <c r="AJ7" s="195">
        <f>$C$46/(MINUTE(AG7)/60+HOUR(AI7)+SECOND(AI7)/3600)</f>
        <v>11.878737884099817</v>
      </c>
      <c r="AK7" s="139"/>
      <c r="AL7" s="78"/>
      <c r="AM7" s="78"/>
      <c r="AN7" s="78"/>
      <c r="AO7" s="78"/>
      <c r="AP7" s="78"/>
      <c r="AQ7" s="78"/>
      <c r="AR7" s="78"/>
      <c r="AS7" s="103"/>
      <c r="AT7" s="104"/>
      <c r="AU7" s="104"/>
      <c r="AV7" s="104"/>
      <c r="AW7" s="104"/>
      <c r="AX7" s="104"/>
      <c r="AY7" s="104"/>
      <c r="AZ7" s="105"/>
    </row>
    <row r="8" spans="1:55" ht="18" customHeight="1">
      <c r="A8" s="279" t="s">
        <v>116</v>
      </c>
      <c r="B8" s="268" t="s">
        <v>19</v>
      </c>
      <c r="C8" s="140" t="s">
        <v>106</v>
      </c>
      <c r="D8" s="267">
        <v>16</v>
      </c>
      <c r="E8" s="74">
        <v>2</v>
      </c>
      <c r="F8" s="74"/>
      <c r="G8" s="280">
        <v>46</v>
      </c>
      <c r="H8" s="218" t="s">
        <v>473</v>
      </c>
      <c r="I8" s="219" t="s">
        <v>112</v>
      </c>
      <c r="J8" s="151">
        <f t="shared" si="5"/>
        <v>11.180124223602485</v>
      </c>
      <c r="K8" s="102">
        <f t="shared" si="6"/>
        <v>0.15280092592592603</v>
      </c>
      <c r="L8" s="102">
        <f t="shared" si="7"/>
        <v>0.15280092592592592</v>
      </c>
      <c r="M8" s="99">
        <f t="shared" si="8"/>
        <v>0.011967592592592502</v>
      </c>
      <c r="N8" s="212">
        <v>0.4166666666666667</v>
      </c>
      <c r="O8" s="220">
        <v>0.5031597222222223</v>
      </c>
      <c r="P8" s="220">
        <v>0.5114814814814815</v>
      </c>
      <c r="Q8" s="221">
        <f t="shared" si="0"/>
        <v>0.08649305555555559</v>
      </c>
      <c r="R8" s="221">
        <f t="shared" si="0"/>
        <v>0.008321759259259265</v>
      </c>
      <c r="S8" s="221">
        <f t="shared" si="1"/>
        <v>0.09481481481481485</v>
      </c>
      <c r="T8" s="215">
        <f t="shared" si="9"/>
        <v>10.986328125</v>
      </c>
      <c r="U8" s="222"/>
      <c r="V8" s="109"/>
      <c r="W8" s="108"/>
      <c r="X8" s="108"/>
      <c r="Y8" s="109"/>
      <c r="Z8" s="109"/>
      <c r="AA8" s="109"/>
      <c r="AB8" s="223"/>
      <c r="AC8" s="224">
        <v>0.5392592592592592</v>
      </c>
      <c r="AD8" s="194">
        <f t="shared" si="10"/>
        <v>0.02777777777777768</v>
      </c>
      <c r="AE8" s="225">
        <v>0.5972453703703704</v>
      </c>
      <c r="AF8" s="225">
        <v>0.6008912037037036</v>
      </c>
      <c r="AG8" s="194">
        <f t="shared" si="2"/>
        <v>0.05798611111111118</v>
      </c>
      <c r="AH8" s="194">
        <f t="shared" si="3"/>
        <v>0.003645833333333237</v>
      </c>
      <c r="AI8" s="194">
        <f t="shared" si="4"/>
        <v>0.05798611111111118</v>
      </c>
      <c r="AJ8" s="195">
        <f>$C$46/(MINUTE(AG8)/60+HOUR(AI8)+SECOND(AI8)/3600)</f>
        <v>11.497005988023952</v>
      </c>
      <c r="AK8" s="142"/>
      <c r="AL8" s="72"/>
      <c r="AM8" s="72"/>
      <c r="AN8" s="72"/>
      <c r="AO8" s="72"/>
      <c r="AP8" s="72"/>
      <c r="AQ8" s="72"/>
      <c r="AR8" s="73"/>
      <c r="AS8" s="77"/>
      <c r="AT8" s="72"/>
      <c r="AU8" s="72"/>
      <c r="AV8" s="72"/>
      <c r="AW8" s="72"/>
      <c r="AX8" s="72"/>
      <c r="AY8" s="72"/>
      <c r="AZ8" s="71"/>
      <c r="BA8" s="24"/>
      <c r="BB8" s="24"/>
      <c r="BC8" s="155"/>
    </row>
    <row r="9" spans="1:52" ht="18" customHeight="1">
      <c r="A9" s="279" t="s">
        <v>116</v>
      </c>
      <c r="B9" s="152" t="s">
        <v>34</v>
      </c>
      <c r="C9" s="152" t="s">
        <v>58</v>
      </c>
      <c r="D9" s="418" t="s">
        <v>217</v>
      </c>
      <c r="E9" s="74">
        <v>3</v>
      </c>
      <c r="F9" s="74"/>
      <c r="G9" s="280">
        <v>32</v>
      </c>
      <c r="H9" s="218" t="s">
        <v>18</v>
      </c>
      <c r="I9" s="219" t="s">
        <v>38</v>
      </c>
      <c r="J9" s="151">
        <f t="shared" si="5"/>
        <v>11.25858123569794</v>
      </c>
      <c r="K9" s="102">
        <f t="shared" si="6"/>
        <v>0.15173611111111113</v>
      </c>
      <c r="L9" s="102">
        <f t="shared" si="7"/>
        <v>0.15173611111111113</v>
      </c>
      <c r="M9" s="99">
        <f t="shared" si="8"/>
        <v>0.00938657407407395</v>
      </c>
      <c r="N9" s="212">
        <v>0.4166666666666667</v>
      </c>
      <c r="O9" s="220">
        <v>0.49846064814814817</v>
      </c>
      <c r="P9" s="220">
        <v>0.5030787037037037</v>
      </c>
      <c r="Q9" s="221">
        <f t="shared" si="0"/>
        <v>0.08179398148148148</v>
      </c>
      <c r="R9" s="221">
        <f t="shared" si="0"/>
        <v>0.0046180555555555</v>
      </c>
      <c r="S9" s="221">
        <f t="shared" si="1"/>
        <v>0.08641203703703698</v>
      </c>
      <c r="T9" s="215">
        <f t="shared" si="9"/>
        <v>12.054647736405036</v>
      </c>
      <c r="U9" s="222"/>
      <c r="V9" s="109"/>
      <c r="W9" s="108"/>
      <c r="X9" s="108"/>
      <c r="Y9" s="109"/>
      <c r="Z9" s="109"/>
      <c r="AA9" s="109"/>
      <c r="AB9" s="223"/>
      <c r="AC9" s="224">
        <v>0.5308564814814815</v>
      </c>
      <c r="AD9" s="194">
        <f t="shared" si="10"/>
        <v>0.02777777777777779</v>
      </c>
      <c r="AE9" s="225">
        <v>0.5961805555555556</v>
      </c>
      <c r="AF9" s="225">
        <v>0.600949074074074</v>
      </c>
      <c r="AG9" s="194">
        <f t="shared" si="2"/>
        <v>0.06532407407407415</v>
      </c>
      <c r="AH9" s="194">
        <f t="shared" si="3"/>
        <v>0.00476851851851845</v>
      </c>
      <c r="AI9" s="194">
        <f t="shared" si="4"/>
        <v>0.06532407407407415</v>
      </c>
      <c r="AJ9" s="195">
        <f>$C$46/(MINUTE(AG9)/60+HOUR(AI9)+SECOND(AI9)/3600)</f>
        <v>10.205527994330263</v>
      </c>
      <c r="AK9" s="142"/>
      <c r="AL9" s="72"/>
      <c r="AM9" s="72"/>
      <c r="AN9" s="72"/>
      <c r="AO9" s="72"/>
      <c r="AP9" s="72"/>
      <c r="AQ9" s="72"/>
      <c r="AR9" s="72"/>
      <c r="AS9" s="103"/>
      <c r="AT9" s="104"/>
      <c r="AU9" s="104"/>
      <c r="AV9" s="104"/>
      <c r="AW9" s="104"/>
      <c r="AX9" s="104"/>
      <c r="AY9" s="104"/>
      <c r="AZ9" s="105"/>
    </row>
    <row r="10" spans="1:52" ht="18" customHeight="1">
      <c r="A10" s="279" t="s">
        <v>116</v>
      </c>
      <c r="B10" s="152" t="s">
        <v>34</v>
      </c>
      <c r="C10" s="140" t="s">
        <v>106</v>
      </c>
      <c r="D10" s="418" t="s">
        <v>217</v>
      </c>
      <c r="E10" s="82">
        <v>4</v>
      </c>
      <c r="F10" s="82"/>
      <c r="G10" s="281">
        <v>21</v>
      </c>
      <c r="H10" s="218" t="s">
        <v>17</v>
      </c>
      <c r="I10" s="219" t="s">
        <v>43</v>
      </c>
      <c r="J10" s="151">
        <f t="shared" si="5"/>
        <v>11.17927743694615</v>
      </c>
      <c r="K10" s="102">
        <f t="shared" si="6"/>
        <v>0.15281250000000007</v>
      </c>
      <c r="L10" s="102">
        <f t="shared" si="7"/>
        <v>0.15281249999999996</v>
      </c>
      <c r="M10" s="99">
        <f t="shared" si="8"/>
        <v>0.010995370370370294</v>
      </c>
      <c r="N10" s="212">
        <v>0.4166666666666667</v>
      </c>
      <c r="O10" s="220">
        <v>0.49500000000000005</v>
      </c>
      <c r="P10" s="220">
        <v>0.5021412037037037</v>
      </c>
      <c r="Q10" s="221">
        <f t="shared" si="0"/>
        <v>0.07833333333333337</v>
      </c>
      <c r="R10" s="221">
        <f t="shared" si="0"/>
        <v>0.007141203703703691</v>
      </c>
      <c r="S10" s="221">
        <f t="shared" si="1"/>
        <v>0.08547453703703706</v>
      </c>
      <c r="T10" s="215">
        <f t="shared" si="9"/>
        <v>12.186865267433987</v>
      </c>
      <c r="U10" s="222"/>
      <c r="V10" s="109"/>
      <c r="W10" s="108"/>
      <c r="X10" s="108"/>
      <c r="Y10" s="109"/>
      <c r="Z10" s="109"/>
      <c r="AA10" s="109"/>
      <c r="AB10" s="223"/>
      <c r="AC10" s="224">
        <v>0.5299189814814814</v>
      </c>
      <c r="AD10" s="194">
        <f t="shared" si="10"/>
        <v>0.02777777777777768</v>
      </c>
      <c r="AE10" s="225">
        <v>0.5972569444444444</v>
      </c>
      <c r="AF10" s="225">
        <v>0.601111111111111</v>
      </c>
      <c r="AG10" s="194">
        <f t="shared" si="2"/>
        <v>0.06733796296296302</v>
      </c>
      <c r="AH10" s="194">
        <f t="shared" si="3"/>
        <v>0.003854166666666603</v>
      </c>
      <c r="AI10" s="194">
        <f t="shared" si="4"/>
        <v>0.06733796296296302</v>
      </c>
      <c r="AJ10" s="195">
        <f>$C$46/(MINUTE(AG10)/60+HOUR(AI10)+SECOND(AI10)/3600)</f>
        <v>9.90030938466827</v>
      </c>
      <c r="AK10" s="142"/>
      <c r="AL10" s="72"/>
      <c r="AM10" s="72"/>
      <c r="AN10" s="72"/>
      <c r="AO10" s="72"/>
      <c r="AP10" s="72"/>
      <c r="AQ10" s="72"/>
      <c r="AR10" s="72"/>
      <c r="AS10" s="103"/>
      <c r="AT10" s="104"/>
      <c r="AU10" s="104"/>
      <c r="AV10" s="104"/>
      <c r="AW10" s="104"/>
      <c r="AX10" s="104"/>
      <c r="AY10" s="104"/>
      <c r="AZ10" s="105"/>
    </row>
    <row r="11" spans="1:52" ht="18" customHeight="1">
      <c r="A11" s="279" t="s">
        <v>116</v>
      </c>
      <c r="B11" s="152" t="s">
        <v>34</v>
      </c>
      <c r="C11" s="140" t="s">
        <v>607</v>
      </c>
      <c r="D11" s="418" t="s">
        <v>217</v>
      </c>
      <c r="E11" s="74">
        <v>5</v>
      </c>
      <c r="F11" s="74"/>
      <c r="G11" s="280">
        <v>33</v>
      </c>
      <c r="H11" s="218" t="s">
        <v>346</v>
      </c>
      <c r="I11" s="219" t="s">
        <v>15</v>
      </c>
      <c r="J11" s="151">
        <f t="shared" si="5"/>
        <v>11.18097113855011</v>
      </c>
      <c r="K11" s="102">
        <f t="shared" si="6"/>
        <v>0.15278935185185177</v>
      </c>
      <c r="L11" s="102">
        <f t="shared" si="7"/>
        <v>0.15278935185185177</v>
      </c>
      <c r="M11" s="99">
        <f t="shared" si="8"/>
        <v>0.016527777777777808</v>
      </c>
      <c r="N11" s="212">
        <v>0.4166666666666667</v>
      </c>
      <c r="O11" s="220">
        <v>0.49758101851851855</v>
      </c>
      <c r="P11" s="220">
        <v>0.5074074074074074</v>
      </c>
      <c r="Q11" s="221">
        <f t="shared" si="0"/>
        <v>0.08091435185185186</v>
      </c>
      <c r="R11" s="221">
        <f t="shared" si="0"/>
        <v>0.00982638888888887</v>
      </c>
      <c r="S11" s="221">
        <f t="shared" si="1"/>
        <v>0.09074074074074073</v>
      </c>
      <c r="T11" s="215">
        <f t="shared" si="9"/>
        <v>11.479591836734695</v>
      </c>
      <c r="U11" s="222"/>
      <c r="V11" s="109"/>
      <c r="W11" s="108"/>
      <c r="X11" s="108"/>
      <c r="Y11" s="109"/>
      <c r="Z11" s="109"/>
      <c r="AA11" s="109"/>
      <c r="AB11" s="223"/>
      <c r="AC11" s="191">
        <v>0.5351851851851852</v>
      </c>
      <c r="AD11" s="194">
        <f t="shared" si="10"/>
        <v>0.02777777777777779</v>
      </c>
      <c r="AE11" s="193">
        <v>0.5972337962962962</v>
      </c>
      <c r="AF11" s="193">
        <v>0.6039351851851852</v>
      </c>
      <c r="AG11" s="194">
        <f aca="true" t="shared" si="11" ref="AG11:AG28">AE11-AC11</f>
        <v>0.06204861111111104</v>
      </c>
      <c r="AH11" s="192">
        <f aca="true" t="shared" si="12" ref="AH11:AH28">AF11-AE11</f>
        <v>0.006701388888888937</v>
      </c>
      <c r="AI11" s="192">
        <f aca="true" t="shared" si="13" ref="AI11:AI28">AE11-AC11</f>
        <v>0.06204861111111104</v>
      </c>
      <c r="AJ11" s="195">
        <f aca="true" t="shared" si="14" ref="AJ11:AJ28">$B$47/(MINUTE(AG11)/60+HOUR(AI11)+SECOND(AI11)/3600)</f>
        <v>10.744264129826524</v>
      </c>
      <c r="AK11" s="142"/>
      <c r="AL11" s="72"/>
      <c r="AM11" s="72"/>
      <c r="AN11" s="72"/>
      <c r="AO11" s="72"/>
      <c r="AP11" s="72"/>
      <c r="AQ11" s="72"/>
      <c r="AR11" s="73"/>
      <c r="AS11" s="77"/>
      <c r="AT11" s="72"/>
      <c r="AU11" s="72"/>
      <c r="AV11" s="72"/>
      <c r="AW11" s="72"/>
      <c r="AX11" s="72"/>
      <c r="AY11" s="72"/>
      <c r="AZ11" s="71"/>
    </row>
    <row r="12" spans="1:55" ht="18" customHeight="1">
      <c r="A12" s="279" t="s">
        <v>116</v>
      </c>
      <c r="B12" s="152" t="s">
        <v>34</v>
      </c>
      <c r="C12" s="140" t="s">
        <v>106</v>
      </c>
      <c r="D12" s="418" t="s">
        <v>217</v>
      </c>
      <c r="E12" s="74">
        <v>4</v>
      </c>
      <c r="F12" s="74"/>
      <c r="G12" s="280">
        <v>1</v>
      </c>
      <c r="H12" s="218" t="s">
        <v>39</v>
      </c>
      <c r="I12" s="219" t="s">
        <v>32</v>
      </c>
      <c r="J12" s="151">
        <f t="shared" si="5"/>
        <v>11.158149380102813</v>
      </c>
      <c r="K12" s="102">
        <f t="shared" si="6"/>
        <v>0.1531018518518517</v>
      </c>
      <c r="L12" s="102">
        <f t="shared" si="7"/>
        <v>0.15310185185185182</v>
      </c>
      <c r="M12" s="99">
        <f t="shared" si="8"/>
        <v>0.018321759259259107</v>
      </c>
      <c r="N12" s="212">
        <v>0.4166666666666667</v>
      </c>
      <c r="O12" s="220">
        <v>0.4985069444444445</v>
      </c>
      <c r="P12" s="220">
        <v>0.5056018518518518</v>
      </c>
      <c r="Q12" s="221">
        <f t="shared" si="0"/>
        <v>0.0818402777777778</v>
      </c>
      <c r="R12" s="221">
        <f t="shared" si="0"/>
        <v>0.007094907407407314</v>
      </c>
      <c r="S12" s="221">
        <f t="shared" si="1"/>
        <v>0.08893518518518512</v>
      </c>
      <c r="T12" s="215">
        <f t="shared" si="9"/>
        <v>11.712649661634565</v>
      </c>
      <c r="U12" s="222"/>
      <c r="V12" s="109"/>
      <c r="W12" s="108"/>
      <c r="X12" s="108"/>
      <c r="Y12" s="109"/>
      <c r="Z12" s="109"/>
      <c r="AA12" s="109"/>
      <c r="AB12" s="223"/>
      <c r="AC12" s="191">
        <v>0.5333796296296297</v>
      </c>
      <c r="AD12" s="194">
        <f t="shared" si="10"/>
        <v>0.0277777777777779</v>
      </c>
      <c r="AE12" s="193">
        <v>0.5975462962962963</v>
      </c>
      <c r="AF12" s="193">
        <v>0.6087731481481481</v>
      </c>
      <c r="AG12" s="194">
        <f t="shared" si="11"/>
        <v>0.0641666666666666</v>
      </c>
      <c r="AH12" s="192">
        <f t="shared" si="12"/>
        <v>0.011226851851851793</v>
      </c>
      <c r="AI12" s="192">
        <f t="shared" si="13"/>
        <v>0.0641666666666666</v>
      </c>
      <c r="AJ12" s="195">
        <f t="shared" si="14"/>
        <v>10.389610389610391</v>
      </c>
      <c r="AK12" s="142"/>
      <c r="AL12" s="72"/>
      <c r="AM12" s="72"/>
      <c r="AN12" s="72"/>
      <c r="AO12" s="72"/>
      <c r="AP12" s="72"/>
      <c r="AQ12" s="72"/>
      <c r="AR12" s="72"/>
      <c r="AS12" s="104"/>
      <c r="AT12" s="104"/>
      <c r="AU12" s="104"/>
      <c r="AV12" s="104"/>
      <c r="AW12" s="104"/>
      <c r="AX12" s="104"/>
      <c r="AY12" s="104"/>
      <c r="AZ12" s="105"/>
      <c r="BA12" s="128"/>
      <c r="BB12" s="128"/>
      <c r="BC12" s="128"/>
    </row>
    <row r="13" spans="1:52" ht="18" customHeight="1">
      <c r="A13" s="279" t="s">
        <v>116</v>
      </c>
      <c r="B13" s="152" t="s">
        <v>34</v>
      </c>
      <c r="C13" s="152" t="s">
        <v>58</v>
      </c>
      <c r="D13" s="418" t="s">
        <v>217</v>
      </c>
      <c r="E13" s="74">
        <v>7</v>
      </c>
      <c r="F13" s="74"/>
      <c r="G13" s="280">
        <v>2</v>
      </c>
      <c r="H13" s="218" t="s">
        <v>118</v>
      </c>
      <c r="I13" s="219" t="s">
        <v>119</v>
      </c>
      <c r="J13" s="151">
        <f t="shared" si="5"/>
        <v>10.436996181586762</v>
      </c>
      <c r="K13" s="102">
        <f t="shared" si="6"/>
        <v>0.16368055555555555</v>
      </c>
      <c r="L13" s="102">
        <f t="shared" si="7"/>
        <v>0.16368055555555555</v>
      </c>
      <c r="M13" s="99">
        <f t="shared" si="8"/>
        <v>0.01677083333333329</v>
      </c>
      <c r="N13" s="212">
        <v>0.4166666666666667</v>
      </c>
      <c r="O13" s="220">
        <v>0.5044560185185185</v>
      </c>
      <c r="P13" s="220">
        <v>0.5153703703703704</v>
      </c>
      <c r="Q13" s="221">
        <f t="shared" si="0"/>
        <v>0.08778935185185183</v>
      </c>
      <c r="R13" s="221">
        <f t="shared" si="0"/>
        <v>0.010914351851851856</v>
      </c>
      <c r="S13" s="221">
        <f t="shared" si="1"/>
        <v>0.09870370370370368</v>
      </c>
      <c r="T13" s="215">
        <f t="shared" si="9"/>
        <v>10.553470919324578</v>
      </c>
      <c r="U13" s="222"/>
      <c r="V13" s="109"/>
      <c r="W13" s="108"/>
      <c r="X13" s="108"/>
      <c r="Y13" s="109"/>
      <c r="Z13" s="109"/>
      <c r="AA13" s="109"/>
      <c r="AB13" s="223"/>
      <c r="AC13" s="191">
        <v>0.5431481481481482</v>
      </c>
      <c r="AD13" s="194">
        <f t="shared" si="10"/>
        <v>0.02777777777777779</v>
      </c>
      <c r="AE13" s="193">
        <v>0.608125</v>
      </c>
      <c r="AF13" s="193">
        <v>0.6139814814814815</v>
      </c>
      <c r="AG13" s="194">
        <f t="shared" si="11"/>
        <v>0.06497685185185187</v>
      </c>
      <c r="AH13" s="192">
        <f t="shared" si="12"/>
        <v>0.005856481481481435</v>
      </c>
      <c r="AI13" s="192">
        <f t="shared" si="13"/>
        <v>0.06497685185185187</v>
      </c>
      <c r="AJ13" s="195">
        <f t="shared" si="14"/>
        <v>10.260064125400785</v>
      </c>
      <c r="AK13" s="142"/>
      <c r="AL13" s="72"/>
      <c r="AM13" s="72"/>
      <c r="AN13" s="72"/>
      <c r="AO13" s="72"/>
      <c r="AP13" s="72"/>
      <c r="AQ13" s="72"/>
      <c r="AR13" s="72"/>
      <c r="AS13" s="104"/>
      <c r="AT13" s="104"/>
      <c r="AU13" s="104"/>
      <c r="AV13" s="104"/>
      <c r="AW13" s="104"/>
      <c r="AX13" s="104"/>
      <c r="AY13" s="104"/>
      <c r="AZ13" s="106"/>
    </row>
    <row r="14" spans="1:52" ht="18" customHeight="1">
      <c r="A14" s="279" t="s">
        <v>116</v>
      </c>
      <c r="B14" s="152" t="s">
        <v>34</v>
      </c>
      <c r="C14" s="140" t="s">
        <v>106</v>
      </c>
      <c r="D14" s="418" t="s">
        <v>217</v>
      </c>
      <c r="E14" s="82">
        <v>8</v>
      </c>
      <c r="F14" s="82"/>
      <c r="G14" s="281">
        <v>12</v>
      </c>
      <c r="H14" s="218" t="s">
        <v>69</v>
      </c>
      <c r="I14" s="219" t="s">
        <v>120</v>
      </c>
      <c r="J14" s="151">
        <f t="shared" si="5"/>
        <v>9.863672814755411</v>
      </c>
      <c r="K14" s="102">
        <f t="shared" si="6"/>
        <v>0.17319444444444448</v>
      </c>
      <c r="L14" s="102">
        <f t="shared" si="7"/>
        <v>0.17319444444444448</v>
      </c>
      <c r="M14" s="99">
        <f t="shared" si="8"/>
        <v>0.020729166666666576</v>
      </c>
      <c r="N14" s="212">
        <v>0.4166666666666667</v>
      </c>
      <c r="O14" s="220">
        <v>0.5059375</v>
      </c>
      <c r="P14" s="220">
        <v>0.5239814814814815</v>
      </c>
      <c r="Q14" s="221">
        <f t="shared" si="0"/>
        <v>0.08927083333333335</v>
      </c>
      <c r="R14" s="221">
        <f t="shared" si="0"/>
        <v>0.018043981481481453</v>
      </c>
      <c r="S14" s="221">
        <f t="shared" si="1"/>
        <v>0.10731481481481481</v>
      </c>
      <c r="T14" s="215">
        <f t="shared" si="9"/>
        <v>9.706643658326144</v>
      </c>
      <c r="U14" s="222"/>
      <c r="V14" s="109"/>
      <c r="W14" s="108"/>
      <c r="X14" s="108"/>
      <c r="Y14" s="109"/>
      <c r="Z14" s="109"/>
      <c r="AA14" s="109"/>
      <c r="AB14" s="223"/>
      <c r="AC14" s="191">
        <v>0.5517592592592593</v>
      </c>
      <c r="AD14" s="194">
        <f t="shared" si="10"/>
        <v>0.02777777777777779</v>
      </c>
      <c r="AE14" s="193">
        <v>0.617638888888889</v>
      </c>
      <c r="AF14" s="193">
        <v>0.6203240740740741</v>
      </c>
      <c r="AG14" s="194">
        <f t="shared" si="11"/>
        <v>0.06587962962962968</v>
      </c>
      <c r="AH14" s="192">
        <f t="shared" si="12"/>
        <v>0.002685185185185124</v>
      </c>
      <c r="AI14" s="192">
        <f t="shared" si="13"/>
        <v>0.06587962962962968</v>
      </c>
      <c r="AJ14" s="195">
        <f t="shared" si="14"/>
        <v>10.119465917076598</v>
      </c>
      <c r="AK14" s="142"/>
      <c r="AL14" s="72"/>
      <c r="AM14" s="72"/>
      <c r="AN14" s="72"/>
      <c r="AO14" s="72"/>
      <c r="AP14" s="72"/>
      <c r="AQ14" s="72"/>
      <c r="AR14" s="72"/>
      <c r="AS14" s="103"/>
      <c r="AT14" s="104"/>
      <c r="AU14" s="104"/>
      <c r="AV14" s="104"/>
      <c r="AW14" s="104"/>
      <c r="AX14" s="104"/>
      <c r="AY14" s="104"/>
      <c r="AZ14" s="105"/>
    </row>
    <row r="15" spans="1:52" ht="18" customHeight="1">
      <c r="A15" s="279" t="s">
        <v>116</v>
      </c>
      <c r="B15" s="152" t="s">
        <v>34</v>
      </c>
      <c r="C15" s="140" t="s">
        <v>106</v>
      </c>
      <c r="D15" s="418" t="s">
        <v>217</v>
      </c>
      <c r="E15" s="82">
        <v>9</v>
      </c>
      <c r="F15" s="82"/>
      <c r="G15" s="281">
        <v>8</v>
      </c>
      <c r="H15" s="218" t="s">
        <v>59</v>
      </c>
      <c r="I15" s="219" t="s">
        <v>109</v>
      </c>
      <c r="J15" s="151">
        <f t="shared" si="5"/>
        <v>9.862354670586662</v>
      </c>
      <c r="K15" s="102">
        <f t="shared" si="6"/>
        <v>0.17321759259259267</v>
      </c>
      <c r="L15" s="102">
        <f t="shared" si="7"/>
        <v>0.17321759259259256</v>
      </c>
      <c r="M15" s="99">
        <f t="shared" si="8"/>
        <v>0.00825231481481492</v>
      </c>
      <c r="N15" s="212">
        <v>0.4166666666666667</v>
      </c>
      <c r="O15" s="220">
        <v>0.5059259259259259</v>
      </c>
      <c r="P15" s="220">
        <v>0.510613425925926</v>
      </c>
      <c r="Q15" s="221">
        <f t="shared" si="0"/>
        <v>0.0892592592592592</v>
      </c>
      <c r="R15" s="221">
        <f t="shared" si="0"/>
        <v>0.004687500000000067</v>
      </c>
      <c r="S15" s="221">
        <f t="shared" si="1"/>
        <v>0.09394675925925927</v>
      </c>
      <c r="T15" s="215">
        <f t="shared" si="9"/>
        <v>11.087840335099175</v>
      </c>
      <c r="U15" s="222"/>
      <c r="V15" s="109"/>
      <c r="W15" s="108"/>
      <c r="X15" s="108"/>
      <c r="Y15" s="109"/>
      <c r="Z15" s="109"/>
      <c r="AA15" s="109"/>
      <c r="AB15" s="223"/>
      <c r="AC15" s="191">
        <v>0.5383912037037036</v>
      </c>
      <c r="AD15" s="194">
        <f t="shared" si="10"/>
        <v>0.02777777777777768</v>
      </c>
      <c r="AE15" s="193">
        <v>0.617662037037037</v>
      </c>
      <c r="AF15" s="193">
        <v>0.6212268518518519</v>
      </c>
      <c r="AG15" s="194">
        <f t="shared" si="11"/>
        <v>0.0792708333333334</v>
      </c>
      <c r="AH15" s="192">
        <f t="shared" si="12"/>
        <v>0.003564814814814854</v>
      </c>
      <c r="AI15" s="192">
        <f t="shared" si="13"/>
        <v>0.0792708333333334</v>
      </c>
      <c r="AJ15" s="195">
        <f t="shared" si="14"/>
        <v>8.409986859395532</v>
      </c>
      <c r="AK15" s="142"/>
      <c r="AL15" s="72"/>
      <c r="AM15" s="72"/>
      <c r="AN15" s="72"/>
      <c r="AO15" s="72"/>
      <c r="AP15" s="72"/>
      <c r="AQ15" s="72"/>
      <c r="AR15" s="72"/>
      <c r="AS15" s="103"/>
      <c r="AT15" s="104"/>
      <c r="AU15" s="104"/>
      <c r="AV15" s="104"/>
      <c r="AW15" s="104"/>
      <c r="AX15" s="104"/>
      <c r="AY15" s="104"/>
      <c r="AZ15" s="105"/>
    </row>
    <row r="16" spans="1:52" ht="18" customHeight="1">
      <c r="A16" s="279" t="s">
        <v>116</v>
      </c>
      <c r="B16" s="152" t="s">
        <v>34</v>
      </c>
      <c r="C16" s="152" t="s">
        <v>58</v>
      </c>
      <c r="D16" s="418" t="s">
        <v>217</v>
      </c>
      <c r="E16" s="82">
        <v>10</v>
      </c>
      <c r="F16" s="82"/>
      <c r="G16" s="281">
        <v>22</v>
      </c>
      <c r="H16" s="218" t="s">
        <v>121</v>
      </c>
      <c r="I16" s="219" t="s">
        <v>14</v>
      </c>
      <c r="J16" s="151">
        <f t="shared" si="5"/>
        <v>9.88084080867586</v>
      </c>
      <c r="K16" s="102">
        <f t="shared" si="6"/>
        <v>0.17289351851851847</v>
      </c>
      <c r="L16" s="102">
        <f t="shared" si="7"/>
        <v>0.17289351851851847</v>
      </c>
      <c r="M16" s="99">
        <f t="shared" si="8"/>
        <v>0.01228009259259255</v>
      </c>
      <c r="N16" s="212">
        <v>0.4166666666666667</v>
      </c>
      <c r="O16" s="220">
        <v>0.5059027777777778</v>
      </c>
      <c r="P16" s="220">
        <v>0.5132986111111111</v>
      </c>
      <c r="Q16" s="221">
        <f t="shared" si="0"/>
        <v>0.08923611111111113</v>
      </c>
      <c r="R16" s="221">
        <f t="shared" si="0"/>
        <v>0.007395833333333268</v>
      </c>
      <c r="S16" s="221">
        <f t="shared" si="1"/>
        <v>0.0966319444444444</v>
      </c>
      <c r="T16" s="215">
        <f t="shared" si="9"/>
        <v>10.779734099892204</v>
      </c>
      <c r="U16" s="222"/>
      <c r="V16" s="109"/>
      <c r="W16" s="108"/>
      <c r="X16" s="108"/>
      <c r="Y16" s="109"/>
      <c r="Z16" s="109"/>
      <c r="AA16" s="109"/>
      <c r="AB16" s="223"/>
      <c r="AC16" s="191">
        <v>0.5410763888888889</v>
      </c>
      <c r="AD16" s="194">
        <f t="shared" si="10"/>
        <v>0.02777777777777779</v>
      </c>
      <c r="AE16" s="193">
        <v>0.617337962962963</v>
      </c>
      <c r="AF16" s="193">
        <v>0.6222222222222222</v>
      </c>
      <c r="AG16" s="194">
        <f t="shared" si="11"/>
        <v>0.07626157407407408</v>
      </c>
      <c r="AH16" s="192">
        <f t="shared" si="12"/>
        <v>0.004884259259259283</v>
      </c>
      <c r="AI16" s="192">
        <f t="shared" si="13"/>
        <v>0.07626157407407408</v>
      </c>
      <c r="AJ16" s="195">
        <f t="shared" si="14"/>
        <v>8.741842464713917</v>
      </c>
      <c r="AK16" s="142"/>
      <c r="AL16" s="72"/>
      <c r="AM16" s="72"/>
      <c r="AN16" s="72"/>
      <c r="AO16" s="72"/>
      <c r="AP16" s="72"/>
      <c r="AQ16" s="72"/>
      <c r="AR16" s="72"/>
      <c r="AS16" s="103"/>
      <c r="AT16" s="104"/>
      <c r="AU16" s="104"/>
      <c r="AV16" s="104"/>
      <c r="AW16" s="104"/>
      <c r="AX16" s="104"/>
      <c r="AY16" s="104"/>
      <c r="AZ16" s="105"/>
    </row>
    <row r="17" spans="1:55" ht="18" customHeight="1">
      <c r="A17" s="279" t="s">
        <v>116</v>
      </c>
      <c r="B17" s="152" t="s">
        <v>34</v>
      </c>
      <c r="C17" s="140" t="s">
        <v>106</v>
      </c>
      <c r="D17" s="418" t="s">
        <v>217</v>
      </c>
      <c r="E17" s="82">
        <v>11</v>
      </c>
      <c r="F17" s="82"/>
      <c r="G17" s="281">
        <v>14</v>
      </c>
      <c r="H17" s="218" t="s">
        <v>122</v>
      </c>
      <c r="I17" s="219" t="s">
        <v>123</v>
      </c>
      <c r="J17" s="151">
        <f t="shared" si="5"/>
        <v>9.388118559979647</v>
      </c>
      <c r="K17" s="102">
        <f t="shared" si="6"/>
        <v>0.1819675925925926</v>
      </c>
      <c r="L17" s="102">
        <f t="shared" si="7"/>
        <v>0.1819675925925926</v>
      </c>
      <c r="M17" s="99">
        <f t="shared" si="8"/>
        <v>0.005173611111111143</v>
      </c>
      <c r="N17" s="212">
        <v>0.4166666666666667</v>
      </c>
      <c r="O17" s="220">
        <v>0.5283796296296296</v>
      </c>
      <c r="P17" s="220">
        <v>0.5316898148148148</v>
      </c>
      <c r="Q17" s="221">
        <f t="shared" si="0"/>
        <v>0.1117129629629629</v>
      </c>
      <c r="R17" s="221">
        <f t="shared" si="0"/>
        <v>0.0033101851851852215</v>
      </c>
      <c r="S17" s="221">
        <f t="shared" si="1"/>
        <v>0.11502314814814812</v>
      </c>
      <c r="T17" s="215">
        <f t="shared" si="9"/>
        <v>9.056148118333669</v>
      </c>
      <c r="U17" s="222"/>
      <c r="V17" s="109"/>
      <c r="W17" s="108"/>
      <c r="X17" s="108"/>
      <c r="Y17" s="109"/>
      <c r="Z17" s="109"/>
      <c r="AA17" s="109"/>
      <c r="AB17" s="223"/>
      <c r="AC17" s="191">
        <v>0.5594675925925926</v>
      </c>
      <c r="AD17" s="194">
        <f t="shared" si="10"/>
        <v>0.02777777777777779</v>
      </c>
      <c r="AE17" s="193">
        <v>0.6264120370370371</v>
      </c>
      <c r="AF17" s="193">
        <v>0.628275462962963</v>
      </c>
      <c r="AG17" s="194">
        <f t="shared" si="11"/>
        <v>0.06694444444444447</v>
      </c>
      <c r="AH17" s="192">
        <f t="shared" si="12"/>
        <v>0.0018634259259259212</v>
      </c>
      <c r="AI17" s="192">
        <f t="shared" si="13"/>
        <v>0.06694444444444447</v>
      </c>
      <c r="AJ17" s="195">
        <f t="shared" si="14"/>
        <v>9.95850622406639</v>
      </c>
      <c r="AK17" s="139"/>
      <c r="AL17" s="78"/>
      <c r="AM17" s="78"/>
      <c r="AN17" s="78"/>
      <c r="AO17" s="78"/>
      <c r="AP17" s="78"/>
      <c r="AQ17" s="78"/>
      <c r="AR17" s="79"/>
      <c r="AS17" s="104"/>
      <c r="AT17" s="104"/>
      <c r="AU17" s="104"/>
      <c r="AV17" s="104"/>
      <c r="AW17" s="104"/>
      <c r="AX17" s="104"/>
      <c r="AY17" s="104"/>
      <c r="AZ17" s="105"/>
      <c r="BA17" s="128"/>
      <c r="BB17" s="128"/>
      <c r="BC17" s="128"/>
    </row>
    <row r="18" spans="1:52" ht="18" customHeight="1">
      <c r="A18" s="279" t="s">
        <v>116</v>
      </c>
      <c r="B18" s="152" t="s">
        <v>34</v>
      </c>
      <c r="C18" s="152" t="s">
        <v>58</v>
      </c>
      <c r="D18" s="418" t="s">
        <v>217</v>
      </c>
      <c r="E18" s="74">
        <v>12</v>
      </c>
      <c r="F18" s="74"/>
      <c r="G18" s="280">
        <v>24</v>
      </c>
      <c r="H18" s="218" t="s">
        <v>124</v>
      </c>
      <c r="I18" s="219" t="s">
        <v>61</v>
      </c>
      <c r="J18" s="151">
        <f t="shared" si="5"/>
        <v>9.423482091553343</v>
      </c>
      <c r="K18" s="102">
        <f t="shared" si="6"/>
        <v>0.18128472222222208</v>
      </c>
      <c r="L18" s="102">
        <f t="shared" si="7"/>
        <v>0.1812847222222222</v>
      </c>
      <c r="M18" s="99">
        <f t="shared" si="8"/>
        <v>0.016412037037036975</v>
      </c>
      <c r="N18" s="212">
        <v>0.4166666666666667</v>
      </c>
      <c r="O18" s="220">
        <v>0.5044328703703703</v>
      </c>
      <c r="P18" s="220">
        <v>0.5178703703703703</v>
      </c>
      <c r="Q18" s="221">
        <f t="shared" si="0"/>
        <v>0.08776620370370364</v>
      </c>
      <c r="R18" s="221">
        <f t="shared" si="0"/>
        <v>0.013437499999999991</v>
      </c>
      <c r="S18" s="221">
        <f t="shared" si="1"/>
        <v>0.10120370370370363</v>
      </c>
      <c r="T18" s="215">
        <f t="shared" si="9"/>
        <v>10.292772186642269</v>
      </c>
      <c r="U18" s="222"/>
      <c r="V18" s="109"/>
      <c r="W18" s="108"/>
      <c r="X18" s="108"/>
      <c r="Y18" s="109"/>
      <c r="Z18" s="109"/>
      <c r="AA18" s="109"/>
      <c r="AB18" s="223"/>
      <c r="AC18" s="191">
        <v>0.5456481481481482</v>
      </c>
      <c r="AD18" s="194">
        <f t="shared" si="10"/>
        <v>0.0277777777777779</v>
      </c>
      <c r="AE18" s="193">
        <v>0.6257291666666667</v>
      </c>
      <c r="AF18" s="193">
        <v>0.6287037037037037</v>
      </c>
      <c r="AG18" s="194">
        <f t="shared" si="11"/>
        <v>0.08008101851851845</v>
      </c>
      <c r="AH18" s="192">
        <f t="shared" si="12"/>
        <v>0.002974537037036984</v>
      </c>
      <c r="AI18" s="192">
        <f t="shared" si="13"/>
        <v>0.08008101851851845</v>
      </c>
      <c r="AJ18" s="195">
        <f t="shared" si="14"/>
        <v>8.324902442549503</v>
      </c>
      <c r="AK18" s="142"/>
      <c r="AL18" s="72"/>
      <c r="AM18" s="72"/>
      <c r="AN18" s="72"/>
      <c r="AO18" s="72"/>
      <c r="AP18" s="72"/>
      <c r="AQ18" s="72"/>
      <c r="AR18" s="72"/>
      <c r="AS18" s="103"/>
      <c r="AT18" s="104"/>
      <c r="AU18" s="104"/>
      <c r="AV18" s="104"/>
      <c r="AW18" s="104"/>
      <c r="AX18" s="104"/>
      <c r="AY18" s="104"/>
      <c r="AZ18" s="105"/>
    </row>
    <row r="19" spans="1:55" ht="18" customHeight="1">
      <c r="A19" s="279" t="s">
        <v>116</v>
      </c>
      <c r="B19" s="152" t="s">
        <v>34</v>
      </c>
      <c r="C19" s="140" t="s">
        <v>106</v>
      </c>
      <c r="D19" s="418" t="s">
        <v>217</v>
      </c>
      <c r="E19" s="74">
        <v>13</v>
      </c>
      <c r="F19" s="74"/>
      <c r="G19" s="280">
        <v>31</v>
      </c>
      <c r="H19" s="218" t="s">
        <v>347</v>
      </c>
      <c r="I19" s="219" t="s">
        <v>31</v>
      </c>
      <c r="J19" s="151">
        <f t="shared" si="5"/>
        <v>9.387521465369206</v>
      </c>
      <c r="K19" s="102">
        <f t="shared" si="6"/>
        <v>0.18197916666666664</v>
      </c>
      <c r="L19" s="102">
        <f t="shared" si="7"/>
        <v>0.18197916666666664</v>
      </c>
      <c r="M19" s="99">
        <f t="shared" si="8"/>
        <v>0.005023148148148193</v>
      </c>
      <c r="N19" s="212">
        <v>0.4166666666666667</v>
      </c>
      <c r="O19" s="220">
        <v>0.5283680555555555</v>
      </c>
      <c r="P19" s="220">
        <v>0.531099537037037</v>
      </c>
      <c r="Q19" s="221">
        <f aca="true" t="shared" si="15" ref="Q19:R30">O19-N19</f>
        <v>0.11170138888888886</v>
      </c>
      <c r="R19" s="221">
        <f t="shared" si="15"/>
        <v>0.0027314814814815014</v>
      </c>
      <c r="S19" s="221">
        <f t="shared" si="1"/>
        <v>0.11443287037037037</v>
      </c>
      <c r="T19" s="215">
        <f t="shared" si="9"/>
        <v>9.102862344492769</v>
      </c>
      <c r="U19" s="222"/>
      <c r="V19" s="109"/>
      <c r="W19" s="108"/>
      <c r="X19" s="108"/>
      <c r="Y19" s="109"/>
      <c r="Z19" s="109"/>
      <c r="AA19" s="109"/>
      <c r="AB19" s="223"/>
      <c r="AC19" s="191">
        <v>0.5588773148148148</v>
      </c>
      <c r="AD19" s="194">
        <f t="shared" si="10"/>
        <v>0.02777777777777779</v>
      </c>
      <c r="AE19" s="193">
        <v>0.6264236111111111</v>
      </c>
      <c r="AF19" s="193">
        <v>0.6287152777777778</v>
      </c>
      <c r="AG19" s="194">
        <f t="shared" si="11"/>
        <v>0.06754629629629627</v>
      </c>
      <c r="AH19" s="192">
        <f t="shared" si="12"/>
        <v>0.002291666666666692</v>
      </c>
      <c r="AI19" s="192">
        <f t="shared" si="13"/>
        <v>0.06754629629629627</v>
      </c>
      <c r="AJ19" s="195">
        <f t="shared" si="14"/>
        <v>9.869773817683344</v>
      </c>
      <c r="AK19" s="142"/>
      <c r="AL19" s="72"/>
      <c r="AM19" s="72"/>
      <c r="AN19" s="72"/>
      <c r="AO19" s="72"/>
      <c r="AP19" s="72"/>
      <c r="AQ19" s="72"/>
      <c r="AR19" s="73"/>
      <c r="AS19" s="72"/>
      <c r="AT19" s="72"/>
      <c r="AU19" s="72"/>
      <c r="AV19" s="72"/>
      <c r="AW19" s="72"/>
      <c r="AX19" s="72"/>
      <c r="AY19" s="72"/>
      <c r="AZ19" s="73"/>
      <c r="BA19" s="24"/>
      <c r="BB19" s="24"/>
      <c r="BC19" s="155"/>
    </row>
    <row r="20" spans="1:55" ht="18" customHeight="1" thickBot="1">
      <c r="A20" s="279" t="s">
        <v>116</v>
      </c>
      <c r="B20" s="152" t="s">
        <v>34</v>
      </c>
      <c r="C20" s="152" t="s">
        <v>106</v>
      </c>
      <c r="D20" s="418" t="s">
        <v>217</v>
      </c>
      <c r="E20" s="74">
        <v>14</v>
      </c>
      <c r="F20" s="74"/>
      <c r="G20" s="280">
        <v>18</v>
      </c>
      <c r="H20" s="218" t="s">
        <v>348</v>
      </c>
      <c r="I20" s="226" t="s">
        <v>42</v>
      </c>
      <c r="J20" s="151">
        <f t="shared" si="5"/>
        <v>9.386924446705674</v>
      </c>
      <c r="K20" s="102">
        <f t="shared" si="6"/>
        <v>0.18199074074074056</v>
      </c>
      <c r="L20" s="102">
        <f t="shared" si="7"/>
        <v>0.18199074074074068</v>
      </c>
      <c r="M20" s="99">
        <f t="shared" si="8"/>
        <v>0.005578703703703614</v>
      </c>
      <c r="N20" s="212">
        <v>0.4166666666666667</v>
      </c>
      <c r="O20" s="220">
        <v>0.5283564814814815</v>
      </c>
      <c r="P20" s="220">
        <v>0.5313078703703703</v>
      </c>
      <c r="Q20" s="221">
        <f t="shared" si="15"/>
        <v>0.11168981481481483</v>
      </c>
      <c r="R20" s="221">
        <f t="shared" si="15"/>
        <v>0.002951388888888795</v>
      </c>
      <c r="S20" s="221">
        <f t="shared" si="1"/>
        <v>0.11464120370370362</v>
      </c>
      <c r="T20" s="215">
        <f t="shared" si="9"/>
        <v>9.086320040383644</v>
      </c>
      <c r="U20" s="222"/>
      <c r="V20" s="109"/>
      <c r="W20" s="108"/>
      <c r="X20" s="108"/>
      <c r="Y20" s="109"/>
      <c r="Z20" s="109"/>
      <c r="AA20" s="109"/>
      <c r="AB20" s="223"/>
      <c r="AC20" s="191">
        <v>0.5590856481481482</v>
      </c>
      <c r="AD20" s="194">
        <f t="shared" si="10"/>
        <v>0.0277777777777779</v>
      </c>
      <c r="AE20" s="193">
        <v>0.6264351851851852</v>
      </c>
      <c r="AF20" s="193">
        <v>0.6290625</v>
      </c>
      <c r="AG20" s="194">
        <f t="shared" si="11"/>
        <v>0.06734953703703694</v>
      </c>
      <c r="AH20" s="192">
        <f t="shared" si="12"/>
        <v>0.0026273148148148184</v>
      </c>
      <c r="AI20" s="192">
        <f t="shared" si="13"/>
        <v>0.06734953703703694</v>
      </c>
      <c r="AJ20" s="195">
        <f t="shared" si="14"/>
        <v>9.89860800824884</v>
      </c>
      <c r="AK20" s="72"/>
      <c r="AL20" s="72"/>
      <c r="AM20" s="72"/>
      <c r="AN20" s="72"/>
      <c r="AO20" s="72"/>
      <c r="AP20" s="72"/>
      <c r="AQ20" s="72"/>
      <c r="AR20" s="73"/>
      <c r="AS20" s="156"/>
      <c r="AT20" s="80"/>
      <c r="AU20" s="80"/>
      <c r="AV20" s="80"/>
      <c r="AW20" s="80"/>
      <c r="AX20" s="80"/>
      <c r="AY20" s="80"/>
      <c r="AZ20" s="157"/>
      <c r="BA20" s="158"/>
      <c r="BB20" s="158"/>
      <c r="BC20" s="158"/>
    </row>
    <row r="21" spans="1:52" ht="18" customHeight="1">
      <c r="A21" s="279" t="s">
        <v>116</v>
      </c>
      <c r="B21" s="152" t="s">
        <v>34</v>
      </c>
      <c r="C21" s="140" t="s">
        <v>106</v>
      </c>
      <c r="D21" s="418" t="s">
        <v>217</v>
      </c>
      <c r="E21" s="74">
        <v>15</v>
      </c>
      <c r="F21" s="74"/>
      <c r="G21" s="280">
        <v>7</v>
      </c>
      <c r="H21" s="218" t="s">
        <v>40</v>
      </c>
      <c r="I21" s="226" t="s">
        <v>44</v>
      </c>
      <c r="J21" s="151">
        <f t="shared" si="5"/>
        <v>9.723320158102766</v>
      </c>
      <c r="K21" s="102">
        <f t="shared" si="6"/>
        <v>0.17569444444444443</v>
      </c>
      <c r="L21" s="102">
        <f t="shared" si="7"/>
        <v>0.17569444444444443</v>
      </c>
      <c r="M21" s="102">
        <f t="shared" si="8"/>
        <v>0.023668981481481444</v>
      </c>
      <c r="N21" s="212">
        <v>0.4166666666666667</v>
      </c>
      <c r="O21" s="220">
        <v>0.5044097222222222</v>
      </c>
      <c r="P21" s="220">
        <v>0.5188425925925926</v>
      </c>
      <c r="Q21" s="221">
        <f t="shared" si="15"/>
        <v>0.08774305555555556</v>
      </c>
      <c r="R21" s="221">
        <f t="shared" si="15"/>
        <v>0.014432870370370332</v>
      </c>
      <c r="S21" s="221">
        <f t="shared" si="1"/>
        <v>0.10217592592592589</v>
      </c>
      <c r="T21" s="227">
        <f t="shared" si="9"/>
        <v>10.194834617127322</v>
      </c>
      <c r="U21" s="108"/>
      <c r="V21" s="109"/>
      <c r="W21" s="108"/>
      <c r="X21" s="108"/>
      <c r="Y21" s="109"/>
      <c r="Z21" s="109"/>
      <c r="AA21" s="109"/>
      <c r="AB21" s="228"/>
      <c r="AC21" s="191">
        <v>0.5466203703703704</v>
      </c>
      <c r="AD21" s="194">
        <f t="shared" si="10"/>
        <v>0.02777777777777779</v>
      </c>
      <c r="AE21" s="193">
        <v>0.6201388888888889</v>
      </c>
      <c r="AF21" s="193">
        <v>0.629375</v>
      </c>
      <c r="AG21" s="194">
        <f t="shared" si="11"/>
        <v>0.07351851851851854</v>
      </c>
      <c r="AH21" s="192">
        <f t="shared" si="12"/>
        <v>0.009236111111111112</v>
      </c>
      <c r="AI21" s="192">
        <f t="shared" si="13"/>
        <v>0.07351851851851854</v>
      </c>
      <c r="AJ21" s="195">
        <f t="shared" si="14"/>
        <v>9.06801007556675</v>
      </c>
      <c r="AK21" s="72"/>
      <c r="AL21" s="72"/>
      <c r="AM21" s="72"/>
      <c r="AN21" s="72"/>
      <c r="AO21" s="72"/>
      <c r="AP21" s="72"/>
      <c r="AQ21" s="72"/>
      <c r="AR21" s="72"/>
      <c r="AS21" s="103"/>
      <c r="AT21" s="104"/>
      <c r="AU21" s="104"/>
      <c r="AV21" s="104"/>
      <c r="AW21" s="104"/>
      <c r="AX21" s="104"/>
      <c r="AY21" s="104"/>
      <c r="AZ21" s="105"/>
    </row>
    <row r="22" spans="1:52" ht="18" customHeight="1">
      <c r="A22" s="279" t="s">
        <v>116</v>
      </c>
      <c r="B22" s="152" t="s">
        <v>34</v>
      </c>
      <c r="C22" s="140" t="s">
        <v>106</v>
      </c>
      <c r="D22" s="418" t="s">
        <v>217</v>
      </c>
      <c r="E22" s="82">
        <v>16</v>
      </c>
      <c r="F22" s="82"/>
      <c r="G22" s="281">
        <v>9</v>
      </c>
      <c r="H22" s="218" t="s">
        <v>113</v>
      </c>
      <c r="I22" s="219" t="s">
        <v>114</v>
      </c>
      <c r="J22" s="151">
        <f t="shared" si="5"/>
        <v>9.335863377609106</v>
      </c>
      <c r="K22" s="102">
        <f t="shared" si="6"/>
        <v>0.18298611111111113</v>
      </c>
      <c r="L22" s="102">
        <f t="shared" si="7"/>
        <v>0.18298611111111113</v>
      </c>
      <c r="M22" s="99">
        <f t="shared" si="8"/>
        <v>0.014664351851851776</v>
      </c>
      <c r="N22" s="212">
        <v>0.4166666666666667</v>
      </c>
      <c r="O22" s="213">
        <v>0.5159143518518519</v>
      </c>
      <c r="P22" s="213">
        <v>0.5222685185185185</v>
      </c>
      <c r="Q22" s="214">
        <f t="shared" si="15"/>
        <v>0.09924768518518517</v>
      </c>
      <c r="R22" s="214">
        <f t="shared" si="15"/>
        <v>0.006354166666666661</v>
      </c>
      <c r="S22" s="214">
        <f t="shared" si="1"/>
        <v>0.10560185185185184</v>
      </c>
      <c r="T22" s="215">
        <f t="shared" si="9"/>
        <v>9.864094695309074</v>
      </c>
      <c r="U22" s="216"/>
      <c r="V22" s="120"/>
      <c r="W22" s="119"/>
      <c r="X22" s="119"/>
      <c r="Y22" s="120"/>
      <c r="Z22" s="120"/>
      <c r="AA22" s="120"/>
      <c r="AB22" s="217"/>
      <c r="AC22" s="191">
        <v>0.5500462962962963</v>
      </c>
      <c r="AD22" s="194">
        <f t="shared" si="10"/>
        <v>0.02777777777777779</v>
      </c>
      <c r="AE22" s="193">
        <v>0.6274305555555556</v>
      </c>
      <c r="AF22" s="193">
        <v>0.6357407407407407</v>
      </c>
      <c r="AG22" s="194">
        <f t="shared" si="11"/>
        <v>0.07738425925925929</v>
      </c>
      <c r="AH22" s="192">
        <f t="shared" si="12"/>
        <v>0.008310185185185115</v>
      </c>
      <c r="AI22" s="192">
        <f t="shared" si="13"/>
        <v>0.07738425925925929</v>
      </c>
      <c r="AJ22" s="195">
        <f t="shared" si="14"/>
        <v>8.615016452288364</v>
      </c>
      <c r="AK22" s="142"/>
      <c r="AL22" s="72"/>
      <c r="AM22" s="72"/>
      <c r="AN22" s="72"/>
      <c r="AO22" s="72"/>
      <c r="AP22" s="72"/>
      <c r="AQ22" s="72"/>
      <c r="AR22" s="72"/>
      <c r="AS22" s="104"/>
      <c r="AT22" s="104"/>
      <c r="AU22" s="104"/>
      <c r="AV22" s="104"/>
      <c r="AW22" s="104"/>
      <c r="AX22" s="104"/>
      <c r="AY22" s="104"/>
      <c r="AZ22" s="105"/>
    </row>
    <row r="23" spans="1:52" ht="18" customHeight="1">
      <c r="A23" s="279" t="s">
        <v>116</v>
      </c>
      <c r="B23" s="268" t="s">
        <v>33</v>
      </c>
      <c r="C23" s="140" t="s">
        <v>106</v>
      </c>
      <c r="D23" s="267">
        <v>13</v>
      </c>
      <c r="E23" s="74">
        <v>17</v>
      </c>
      <c r="F23" s="74"/>
      <c r="G23" s="280">
        <v>48</v>
      </c>
      <c r="H23" s="218" t="s">
        <v>349</v>
      </c>
      <c r="I23" s="219" t="s">
        <v>36</v>
      </c>
      <c r="J23" s="151">
        <f t="shared" si="5"/>
        <v>7.91463349241246</v>
      </c>
      <c r="K23" s="102">
        <f t="shared" si="6"/>
        <v>0.21584490740740742</v>
      </c>
      <c r="L23" s="102">
        <f t="shared" si="7"/>
        <v>0.21584490740740742</v>
      </c>
      <c r="M23" s="99">
        <f t="shared" si="8"/>
        <v>0.0032060185185184276</v>
      </c>
      <c r="N23" s="212">
        <v>0.4166666666666667</v>
      </c>
      <c r="O23" s="220">
        <v>0.5415509259259259</v>
      </c>
      <c r="P23" s="220">
        <v>0.5433333333333333</v>
      </c>
      <c r="Q23" s="221">
        <f t="shared" si="15"/>
        <v>0.12488425925925922</v>
      </c>
      <c r="R23" s="221">
        <f t="shared" si="15"/>
        <v>0.001782407407407427</v>
      </c>
      <c r="S23" s="221">
        <f t="shared" si="1"/>
        <v>0.12666666666666665</v>
      </c>
      <c r="T23" s="215">
        <f t="shared" si="9"/>
        <v>8.223684210526315</v>
      </c>
      <c r="U23" s="222"/>
      <c r="V23" s="109"/>
      <c r="W23" s="108"/>
      <c r="X23" s="108"/>
      <c r="Y23" s="109"/>
      <c r="Z23" s="109"/>
      <c r="AA23" s="109"/>
      <c r="AB23" s="223"/>
      <c r="AC23" s="191">
        <v>0.5711111111111111</v>
      </c>
      <c r="AD23" s="194">
        <f t="shared" si="10"/>
        <v>0.02777777777777779</v>
      </c>
      <c r="AE23" s="193">
        <v>0.6602893518518519</v>
      </c>
      <c r="AF23" s="193">
        <v>0.6617129629629629</v>
      </c>
      <c r="AG23" s="194">
        <f t="shared" si="11"/>
        <v>0.08917824074074077</v>
      </c>
      <c r="AH23" s="192">
        <f t="shared" si="12"/>
        <v>0.0014236111111110006</v>
      </c>
      <c r="AI23" s="192">
        <f t="shared" si="13"/>
        <v>0.08917824074074077</v>
      </c>
      <c r="AJ23" s="195">
        <f t="shared" si="14"/>
        <v>7.475665152498377</v>
      </c>
      <c r="AK23" s="142"/>
      <c r="AL23" s="72"/>
      <c r="AM23" s="72"/>
      <c r="AN23" s="72"/>
      <c r="AO23" s="72"/>
      <c r="AP23" s="72"/>
      <c r="AQ23" s="72"/>
      <c r="AR23" s="72"/>
      <c r="AS23" s="104"/>
      <c r="AT23" s="104"/>
      <c r="AU23" s="104"/>
      <c r="AV23" s="104"/>
      <c r="AW23" s="104"/>
      <c r="AX23" s="104"/>
      <c r="AY23" s="104"/>
      <c r="AZ23" s="105"/>
    </row>
    <row r="24" spans="1:52" ht="18" customHeight="1">
      <c r="A24" s="279" t="s">
        <v>116</v>
      </c>
      <c r="B24" s="268" t="s">
        <v>33</v>
      </c>
      <c r="C24" s="140" t="s">
        <v>106</v>
      </c>
      <c r="D24" s="267">
        <v>11</v>
      </c>
      <c r="E24" s="74">
        <v>18</v>
      </c>
      <c r="F24" s="74"/>
      <c r="G24" s="280">
        <v>41</v>
      </c>
      <c r="H24" s="218" t="s">
        <v>350</v>
      </c>
      <c r="I24" s="219" t="s">
        <v>37</v>
      </c>
      <c r="J24" s="151">
        <f t="shared" si="5"/>
        <v>7.915057915057914</v>
      </c>
      <c r="K24" s="102">
        <f t="shared" si="6"/>
        <v>0.21583333333333338</v>
      </c>
      <c r="L24" s="102">
        <f t="shared" si="7"/>
        <v>0.21583333333333327</v>
      </c>
      <c r="M24" s="99">
        <f t="shared" si="8"/>
        <v>0.003460648148148282</v>
      </c>
      <c r="N24" s="212">
        <v>0.4166666666666667</v>
      </c>
      <c r="O24" s="220">
        <v>0.5415277777777777</v>
      </c>
      <c r="P24" s="220">
        <v>0.5433101851851853</v>
      </c>
      <c r="Q24" s="221">
        <f t="shared" si="15"/>
        <v>0.12486111111111103</v>
      </c>
      <c r="R24" s="221">
        <f t="shared" si="15"/>
        <v>0.001782407407407538</v>
      </c>
      <c r="S24" s="221">
        <f t="shared" si="1"/>
        <v>0.12664351851851857</v>
      </c>
      <c r="T24" s="215">
        <f t="shared" si="9"/>
        <v>8.225187351489673</v>
      </c>
      <c r="U24" s="222"/>
      <c r="V24" s="109"/>
      <c r="W24" s="108"/>
      <c r="X24" s="108"/>
      <c r="Y24" s="109"/>
      <c r="Z24" s="109"/>
      <c r="AA24" s="109"/>
      <c r="AB24" s="223"/>
      <c r="AC24" s="191">
        <v>0.5710879629629629</v>
      </c>
      <c r="AD24" s="194">
        <f t="shared" si="10"/>
        <v>0.02777777777777768</v>
      </c>
      <c r="AE24" s="193">
        <v>0.6602777777777777</v>
      </c>
      <c r="AF24" s="193">
        <v>0.6619560185185185</v>
      </c>
      <c r="AG24" s="194">
        <f t="shared" si="11"/>
        <v>0.0891898148148148</v>
      </c>
      <c r="AH24" s="192">
        <f t="shared" si="12"/>
        <v>0.001678240740740744</v>
      </c>
      <c r="AI24" s="192">
        <f t="shared" si="13"/>
        <v>0.0891898148148148</v>
      </c>
      <c r="AJ24" s="195">
        <f t="shared" si="14"/>
        <v>7.474695042823774</v>
      </c>
      <c r="AK24" s="142"/>
      <c r="AL24" s="72"/>
      <c r="AM24" s="72"/>
      <c r="AN24" s="72"/>
      <c r="AO24" s="72"/>
      <c r="AP24" s="72"/>
      <c r="AQ24" s="72"/>
      <c r="AR24" s="72"/>
      <c r="AS24" s="103"/>
      <c r="AT24" s="104"/>
      <c r="AU24" s="104"/>
      <c r="AV24" s="104"/>
      <c r="AW24" s="104"/>
      <c r="AX24" s="104"/>
      <c r="AY24" s="104"/>
      <c r="AZ24" s="105"/>
    </row>
    <row r="25" spans="1:52" ht="18" customHeight="1">
      <c r="A25" s="279" t="s">
        <v>116</v>
      </c>
      <c r="B25" s="268" t="s">
        <v>19</v>
      </c>
      <c r="C25" s="140" t="s">
        <v>106</v>
      </c>
      <c r="D25" s="267">
        <v>9</v>
      </c>
      <c r="E25" s="76">
        <v>19</v>
      </c>
      <c r="F25" s="76"/>
      <c r="G25" s="282">
        <v>39</v>
      </c>
      <c r="H25" s="218" t="s">
        <v>351</v>
      </c>
      <c r="I25" s="219" t="s">
        <v>30</v>
      </c>
      <c r="J25" s="154">
        <f t="shared" si="5"/>
        <v>7.942743367594037</v>
      </c>
      <c r="K25" s="102">
        <f>+S25+AI25</f>
        <v>0.21508101851851863</v>
      </c>
      <c r="L25" s="102">
        <f t="shared" si="7"/>
        <v>0.21508101851851852</v>
      </c>
      <c r="M25" s="99">
        <f t="shared" si="8"/>
        <v>0.004131944444444424</v>
      </c>
      <c r="N25" s="212">
        <v>0.4166666666666667</v>
      </c>
      <c r="O25" s="229">
        <v>0.5579861111111112</v>
      </c>
      <c r="P25" s="229">
        <v>0.5591666666666667</v>
      </c>
      <c r="Q25" s="230">
        <f t="shared" si="15"/>
        <v>0.1413194444444445</v>
      </c>
      <c r="R25" s="230">
        <f t="shared" si="15"/>
        <v>0.001180555555555518</v>
      </c>
      <c r="S25" s="230">
        <f t="shared" si="1"/>
        <v>0.14250000000000002</v>
      </c>
      <c r="T25" s="215">
        <f t="shared" si="9"/>
        <v>7.309941520467836</v>
      </c>
      <c r="U25" s="231"/>
      <c r="V25" s="232"/>
      <c r="W25" s="233"/>
      <c r="X25" s="233"/>
      <c r="Y25" s="232"/>
      <c r="Z25" s="232"/>
      <c r="AA25" s="232"/>
      <c r="AB25" s="234"/>
      <c r="AC25" s="191">
        <v>0.5869444444444444</v>
      </c>
      <c r="AD25" s="194">
        <f t="shared" si="10"/>
        <v>0.02777777777777768</v>
      </c>
      <c r="AE25" s="193">
        <v>0.659525462962963</v>
      </c>
      <c r="AF25" s="193">
        <v>0.6624768518518519</v>
      </c>
      <c r="AG25" s="194">
        <f t="shared" si="11"/>
        <v>0.07258101851851861</v>
      </c>
      <c r="AH25" s="192">
        <f t="shared" si="12"/>
        <v>0.002951388888888906</v>
      </c>
      <c r="AI25" s="192">
        <f t="shared" si="13"/>
        <v>0.07258101851851861</v>
      </c>
      <c r="AJ25" s="195">
        <f t="shared" si="14"/>
        <v>9.185137936533248</v>
      </c>
      <c r="AK25" s="142"/>
      <c r="AL25" s="72"/>
      <c r="AM25" s="72"/>
      <c r="AN25" s="72"/>
      <c r="AO25" s="72"/>
      <c r="AP25" s="72"/>
      <c r="AQ25" s="72"/>
      <c r="AR25" s="72"/>
      <c r="AS25" s="103"/>
      <c r="AT25" s="104"/>
      <c r="AU25" s="104"/>
      <c r="AV25" s="104"/>
      <c r="AW25" s="104"/>
      <c r="AX25" s="104"/>
      <c r="AY25" s="104"/>
      <c r="AZ25" s="105"/>
    </row>
    <row r="26" spans="1:52" ht="18" customHeight="1">
      <c r="A26" s="279" t="s">
        <v>116</v>
      </c>
      <c r="B26" s="152" t="s">
        <v>34</v>
      </c>
      <c r="C26" s="140" t="s">
        <v>106</v>
      </c>
      <c r="D26" s="418" t="s">
        <v>217</v>
      </c>
      <c r="E26" s="74">
        <v>20</v>
      </c>
      <c r="F26" s="74"/>
      <c r="G26" s="280">
        <v>3</v>
      </c>
      <c r="H26" s="218" t="s">
        <v>352</v>
      </c>
      <c r="I26" s="219" t="s">
        <v>125</v>
      </c>
      <c r="J26" s="151">
        <f t="shared" si="5"/>
        <v>7.913784783657712</v>
      </c>
      <c r="K26" s="102">
        <f>+S26+AI26</f>
        <v>0.2158680555555555</v>
      </c>
      <c r="L26" s="102">
        <f t="shared" si="7"/>
        <v>0.2158680555555555</v>
      </c>
      <c r="M26" s="99">
        <f t="shared" si="8"/>
        <v>0.01069444444444445</v>
      </c>
      <c r="N26" s="212">
        <v>0.4166666666666667</v>
      </c>
      <c r="O26" s="220">
        <v>0.5410069444444444</v>
      </c>
      <c r="P26" s="220">
        <v>0.5467013888888889</v>
      </c>
      <c r="Q26" s="221">
        <f t="shared" si="15"/>
        <v>0.12434027777777773</v>
      </c>
      <c r="R26" s="221">
        <f t="shared" si="15"/>
        <v>0.005694444444444446</v>
      </c>
      <c r="S26" s="221">
        <f t="shared" si="1"/>
        <v>0.13003472222222218</v>
      </c>
      <c r="T26" s="215">
        <f t="shared" si="9"/>
        <v>8.01068090787717</v>
      </c>
      <c r="U26" s="222"/>
      <c r="V26" s="109"/>
      <c r="W26" s="108"/>
      <c r="X26" s="108"/>
      <c r="Y26" s="109"/>
      <c r="Z26" s="109"/>
      <c r="AA26" s="109"/>
      <c r="AB26" s="223"/>
      <c r="AC26" s="191">
        <v>0.5744791666666667</v>
      </c>
      <c r="AD26" s="194">
        <f t="shared" si="10"/>
        <v>0.02777777777777779</v>
      </c>
      <c r="AE26" s="193">
        <v>0.6603125</v>
      </c>
      <c r="AF26" s="193">
        <v>0.6653125</v>
      </c>
      <c r="AG26" s="194">
        <f t="shared" si="11"/>
        <v>0.08583333333333332</v>
      </c>
      <c r="AH26" s="192">
        <f t="shared" si="12"/>
        <v>0.0050000000000000044</v>
      </c>
      <c r="AI26" s="192">
        <f t="shared" si="13"/>
        <v>0.08583333333333332</v>
      </c>
      <c r="AJ26" s="195">
        <f t="shared" si="14"/>
        <v>7.766990291262138</v>
      </c>
      <c r="AK26" s="142"/>
      <c r="AL26" s="72"/>
      <c r="AM26" s="72"/>
      <c r="AN26" s="72"/>
      <c r="AO26" s="72"/>
      <c r="AP26" s="72"/>
      <c r="AQ26" s="72"/>
      <c r="AR26" s="72"/>
      <c r="AS26" s="103"/>
      <c r="AT26" s="104"/>
      <c r="AU26" s="104"/>
      <c r="AV26" s="104"/>
      <c r="AW26" s="104"/>
      <c r="AX26" s="104"/>
      <c r="AY26" s="104"/>
      <c r="AZ26" s="105"/>
    </row>
    <row r="27" spans="1:52" ht="18" customHeight="1">
      <c r="A27" s="114" t="s">
        <v>116</v>
      </c>
      <c r="B27" s="269" t="s">
        <v>19</v>
      </c>
      <c r="C27" s="235" t="s">
        <v>106</v>
      </c>
      <c r="D27" s="267">
        <v>7</v>
      </c>
      <c r="E27" s="82">
        <v>21</v>
      </c>
      <c r="F27" s="82"/>
      <c r="G27" s="281">
        <v>26</v>
      </c>
      <c r="H27" s="218" t="s">
        <v>126</v>
      </c>
      <c r="I27" s="211" t="s">
        <v>110</v>
      </c>
      <c r="J27" s="151">
        <f t="shared" si="5"/>
        <v>6.499911925312665</v>
      </c>
      <c r="K27" s="102">
        <f>+S27+AI27</f>
        <v>0.262824074074074</v>
      </c>
      <c r="L27" s="102">
        <f t="shared" si="7"/>
        <v>0.262824074074074</v>
      </c>
      <c r="M27" s="99">
        <f t="shared" si="8"/>
        <v>0.00868055555555558</v>
      </c>
      <c r="N27" s="212">
        <v>0.4166666666666667</v>
      </c>
      <c r="O27" s="220">
        <v>0.5719212962962963</v>
      </c>
      <c r="P27" s="220">
        <v>0.5771643518518519</v>
      </c>
      <c r="Q27" s="221">
        <f t="shared" si="15"/>
        <v>0.1552546296296296</v>
      </c>
      <c r="R27" s="221">
        <f t="shared" si="15"/>
        <v>0.005243055555555598</v>
      </c>
      <c r="S27" s="221">
        <f t="shared" si="1"/>
        <v>0.1604976851851852</v>
      </c>
      <c r="T27" s="215">
        <f t="shared" si="9"/>
        <v>6.490228600274032</v>
      </c>
      <c r="U27" s="222"/>
      <c r="V27" s="109"/>
      <c r="W27" s="108"/>
      <c r="X27" s="108"/>
      <c r="Y27" s="109"/>
      <c r="Z27" s="109"/>
      <c r="AA27" s="109"/>
      <c r="AB27" s="223"/>
      <c r="AC27" s="191">
        <v>0.6049421296296297</v>
      </c>
      <c r="AD27" s="194">
        <f t="shared" si="10"/>
        <v>0.02777777777777779</v>
      </c>
      <c r="AE27" s="193">
        <v>0.7072685185185185</v>
      </c>
      <c r="AF27" s="193">
        <v>0.7107060185185184</v>
      </c>
      <c r="AG27" s="194">
        <f t="shared" si="11"/>
        <v>0.10232638888888879</v>
      </c>
      <c r="AH27" s="192">
        <f t="shared" si="12"/>
        <v>0.0034374999999999822</v>
      </c>
      <c r="AI27" s="192">
        <f t="shared" si="13"/>
        <v>0.10232638888888879</v>
      </c>
      <c r="AJ27" s="195">
        <f t="shared" si="14"/>
        <v>6.5151001017984385</v>
      </c>
      <c r="AK27" s="142"/>
      <c r="AL27" s="72"/>
      <c r="AM27" s="72"/>
      <c r="AN27" s="72"/>
      <c r="AO27" s="72"/>
      <c r="AP27" s="72"/>
      <c r="AQ27" s="72"/>
      <c r="AR27" s="73"/>
      <c r="AS27" s="104"/>
      <c r="AT27" s="104"/>
      <c r="AU27" s="104"/>
      <c r="AV27" s="104"/>
      <c r="AW27" s="104"/>
      <c r="AX27" s="104"/>
      <c r="AY27" s="104"/>
      <c r="AZ27" s="105"/>
    </row>
    <row r="28" spans="1:52" ht="18" customHeight="1">
      <c r="A28" s="279" t="s">
        <v>116</v>
      </c>
      <c r="B28" s="268" t="s">
        <v>33</v>
      </c>
      <c r="C28" s="140" t="s">
        <v>106</v>
      </c>
      <c r="D28" s="267">
        <v>5</v>
      </c>
      <c r="E28" s="74">
        <v>22</v>
      </c>
      <c r="F28" s="74"/>
      <c r="G28" s="280">
        <v>35</v>
      </c>
      <c r="H28" s="218" t="s">
        <v>127</v>
      </c>
      <c r="I28" s="219" t="s">
        <v>108</v>
      </c>
      <c r="J28" s="151">
        <f t="shared" si="5"/>
        <v>6.500198176773682</v>
      </c>
      <c r="K28" s="102">
        <f>+S28+AI28</f>
        <v>0.26281249999999995</v>
      </c>
      <c r="L28" s="102">
        <f t="shared" si="7"/>
        <v>0.26281249999999995</v>
      </c>
      <c r="M28" s="99">
        <f t="shared" si="8"/>
        <v>0.00983796296296291</v>
      </c>
      <c r="N28" s="212">
        <v>0.4166666666666667</v>
      </c>
      <c r="O28" s="213">
        <v>0.5719444444444445</v>
      </c>
      <c r="P28" s="213">
        <v>0.5768402777777778</v>
      </c>
      <c r="Q28" s="214">
        <f t="shared" si="15"/>
        <v>0.1552777777777778</v>
      </c>
      <c r="R28" s="214">
        <f t="shared" si="15"/>
        <v>0.0048958333333333215</v>
      </c>
      <c r="S28" s="214">
        <f t="shared" si="1"/>
        <v>0.1601736111111111</v>
      </c>
      <c r="T28" s="215">
        <f t="shared" si="9"/>
        <v>6.503360069369174</v>
      </c>
      <c r="U28" s="216"/>
      <c r="V28" s="120"/>
      <c r="W28" s="119"/>
      <c r="X28" s="119"/>
      <c r="Y28" s="120"/>
      <c r="Z28" s="120"/>
      <c r="AA28" s="120"/>
      <c r="AB28" s="217"/>
      <c r="AC28" s="191">
        <v>0.6046180555555556</v>
      </c>
      <c r="AD28" s="194">
        <f t="shared" si="10"/>
        <v>0.02777777777777779</v>
      </c>
      <c r="AE28" s="193">
        <v>0.7072569444444444</v>
      </c>
      <c r="AF28" s="193">
        <v>0.712199074074074</v>
      </c>
      <c r="AG28" s="194">
        <f t="shared" si="11"/>
        <v>0.10263888888888884</v>
      </c>
      <c r="AH28" s="192">
        <f t="shared" si="12"/>
        <v>0.004942129629629588</v>
      </c>
      <c r="AI28" s="192">
        <f t="shared" si="13"/>
        <v>0.10263888888888884</v>
      </c>
      <c r="AJ28" s="195">
        <f t="shared" si="14"/>
        <v>6.495263870094722</v>
      </c>
      <c r="AK28" s="142"/>
      <c r="AL28" s="72"/>
      <c r="AM28" s="72"/>
      <c r="AN28" s="72"/>
      <c r="AO28" s="72"/>
      <c r="AP28" s="72"/>
      <c r="AQ28" s="72"/>
      <c r="AR28" s="72"/>
      <c r="AS28" s="104"/>
      <c r="AT28" s="104"/>
      <c r="AU28" s="104"/>
      <c r="AV28" s="104"/>
      <c r="AW28" s="104"/>
      <c r="AX28" s="104"/>
      <c r="AY28" s="104"/>
      <c r="AZ28" s="105"/>
    </row>
    <row r="29" spans="1:56" ht="18" customHeight="1">
      <c r="A29" s="279" t="s">
        <v>116</v>
      </c>
      <c r="B29" s="152" t="s">
        <v>34</v>
      </c>
      <c r="C29" s="152" t="s">
        <v>58</v>
      </c>
      <c r="D29" s="418" t="s">
        <v>217</v>
      </c>
      <c r="E29" s="74" t="s">
        <v>142</v>
      </c>
      <c r="F29" s="74"/>
      <c r="G29" s="280">
        <v>30</v>
      </c>
      <c r="H29" s="218" t="s">
        <v>128</v>
      </c>
      <c r="I29" s="219" t="s">
        <v>62</v>
      </c>
      <c r="J29" s="151"/>
      <c r="K29" s="102"/>
      <c r="L29" s="102"/>
      <c r="M29" s="99"/>
      <c r="N29" s="212">
        <v>0.4166666666666667</v>
      </c>
      <c r="O29" s="220">
        <v>0.5497916666666667</v>
      </c>
      <c r="P29" s="220">
        <v>0.5605092592592592</v>
      </c>
      <c r="Q29" s="221">
        <f t="shared" si="15"/>
        <v>0.133125</v>
      </c>
      <c r="R29" s="221">
        <f t="shared" si="15"/>
        <v>0.010717592592592529</v>
      </c>
      <c r="S29" s="221">
        <f t="shared" si="1"/>
        <v>0.14384259259259252</v>
      </c>
      <c r="T29" s="215">
        <f t="shared" si="9"/>
        <v>7.241712262632764</v>
      </c>
      <c r="U29" s="222"/>
      <c r="V29" s="109"/>
      <c r="W29" s="108"/>
      <c r="X29" s="108"/>
      <c r="Y29" s="109"/>
      <c r="Z29" s="109"/>
      <c r="AA29" s="109"/>
      <c r="AB29" s="223"/>
      <c r="AC29" s="191"/>
      <c r="AD29" s="194"/>
      <c r="AE29" s="193"/>
      <c r="AF29" s="193"/>
      <c r="AG29" s="194"/>
      <c r="AH29" s="192"/>
      <c r="AI29" s="192"/>
      <c r="AJ29" s="195"/>
      <c r="AK29" s="142"/>
      <c r="AL29" s="72"/>
      <c r="AM29" s="72"/>
      <c r="AN29" s="72"/>
      <c r="AO29" s="72"/>
      <c r="AP29" s="72"/>
      <c r="AQ29" s="72"/>
      <c r="AR29" s="72"/>
      <c r="AS29" s="104"/>
      <c r="AT29" s="104"/>
      <c r="AU29" s="104"/>
      <c r="AV29" s="104"/>
      <c r="AW29" s="104"/>
      <c r="AX29" s="104"/>
      <c r="AY29" s="104"/>
      <c r="AZ29" s="105"/>
      <c r="BD29" s="128" t="s">
        <v>129</v>
      </c>
    </row>
    <row r="30" spans="1:56" ht="18" customHeight="1" thickBot="1">
      <c r="A30" s="110" t="s">
        <v>116</v>
      </c>
      <c r="B30" s="283" t="s">
        <v>34</v>
      </c>
      <c r="C30" s="143" t="s">
        <v>106</v>
      </c>
      <c r="D30" s="418" t="s">
        <v>217</v>
      </c>
      <c r="E30" s="84" t="s">
        <v>143</v>
      </c>
      <c r="F30" s="84"/>
      <c r="G30" s="199">
        <v>29</v>
      </c>
      <c r="H30" s="236" t="s">
        <v>353</v>
      </c>
      <c r="I30" s="237" t="s">
        <v>130</v>
      </c>
      <c r="J30" s="238"/>
      <c r="K30" s="178"/>
      <c r="L30" s="178"/>
      <c r="M30" s="177"/>
      <c r="N30" s="239">
        <v>0.4166666666666667</v>
      </c>
      <c r="O30" s="229">
        <v>0.4984722222222222</v>
      </c>
      <c r="P30" s="229">
        <v>0.503287037037037</v>
      </c>
      <c r="Q30" s="230">
        <f t="shared" si="15"/>
        <v>0.08180555555555552</v>
      </c>
      <c r="R30" s="230">
        <f t="shared" si="15"/>
        <v>0.004814814814814827</v>
      </c>
      <c r="S30" s="230">
        <f t="shared" si="1"/>
        <v>0.08662037037037035</v>
      </c>
      <c r="T30" s="240">
        <f t="shared" si="9"/>
        <v>12.025654730090858</v>
      </c>
      <c r="U30" s="231"/>
      <c r="V30" s="232"/>
      <c r="W30" s="233"/>
      <c r="X30" s="233"/>
      <c r="Y30" s="232"/>
      <c r="Z30" s="232"/>
      <c r="AA30" s="232"/>
      <c r="AB30" s="234"/>
      <c r="AC30" s="191"/>
      <c r="AD30" s="194"/>
      <c r="AE30" s="193"/>
      <c r="AF30" s="193"/>
      <c r="AG30" s="194"/>
      <c r="AH30" s="192"/>
      <c r="AI30" s="192"/>
      <c r="AJ30" s="195"/>
      <c r="AK30" s="142"/>
      <c r="AL30" s="72"/>
      <c r="AM30" s="72"/>
      <c r="AN30" s="72"/>
      <c r="AO30" s="72"/>
      <c r="AP30" s="72"/>
      <c r="AQ30" s="72"/>
      <c r="AR30" s="72"/>
      <c r="AS30" s="103"/>
      <c r="AT30" s="104"/>
      <c r="AU30" s="104"/>
      <c r="AV30" s="104"/>
      <c r="AW30" s="104"/>
      <c r="AX30" s="104"/>
      <c r="AY30" s="104"/>
      <c r="AZ30" s="105"/>
      <c r="BD30" s="128" t="s">
        <v>131</v>
      </c>
    </row>
    <row r="31" spans="1:52" ht="18" customHeight="1">
      <c r="A31" s="179" t="s">
        <v>132</v>
      </c>
      <c r="B31" s="241" t="s">
        <v>34</v>
      </c>
      <c r="C31" s="242" t="s">
        <v>58</v>
      </c>
      <c r="D31" s="243"/>
      <c r="E31" s="83">
        <v>1</v>
      </c>
      <c r="F31" s="83"/>
      <c r="G31" s="278">
        <v>40</v>
      </c>
      <c r="H31" s="244" t="s">
        <v>64</v>
      </c>
      <c r="I31" s="245" t="s">
        <v>65</v>
      </c>
      <c r="J31" s="180">
        <f>$D$48/(MINUTE(K31)/60+HOUR(K31)+SECOND(K31)/3600)</f>
        <v>8.190753549326539</v>
      </c>
      <c r="K31" s="181">
        <f>+S31</f>
        <v>0.12717592592592586</v>
      </c>
      <c r="L31" s="181">
        <f>+P31-N31</f>
        <v>0.12717592592592586</v>
      </c>
      <c r="M31" s="182">
        <f>+R31</f>
        <v>0.00216435185185182</v>
      </c>
      <c r="N31" s="246">
        <v>0.46875</v>
      </c>
      <c r="O31" s="247">
        <v>0.593761574074074</v>
      </c>
      <c r="P31" s="247">
        <v>0.5959259259259259</v>
      </c>
      <c r="Q31" s="248">
        <f>O31-N31</f>
        <v>0.12501157407407404</v>
      </c>
      <c r="R31" s="248">
        <f>P31-O31</f>
        <v>0.00216435185185182</v>
      </c>
      <c r="S31" s="248">
        <f>P31-N31</f>
        <v>0.12717592592592586</v>
      </c>
      <c r="T31" s="249">
        <f>$D$45/(MINUTE(S31)/60+HOUR(S31)+SECOND(S31)/3600)</f>
        <v>8.190753549326539</v>
      </c>
      <c r="U31" s="250"/>
      <c r="V31" s="251"/>
      <c r="W31" s="250"/>
      <c r="X31" s="250"/>
      <c r="Y31" s="251"/>
      <c r="Z31" s="251"/>
      <c r="AA31" s="251"/>
      <c r="AB31" s="252"/>
      <c r="AC31" s="104"/>
      <c r="AD31" s="104"/>
      <c r="AE31" s="104"/>
      <c r="AF31" s="104"/>
      <c r="AG31" s="104"/>
      <c r="AH31" s="104"/>
      <c r="AI31" s="104"/>
      <c r="AJ31" s="106"/>
      <c r="AK31" s="104"/>
      <c r="AL31" s="104"/>
      <c r="AM31" s="104"/>
      <c r="AN31" s="104"/>
      <c r="AO31" s="104"/>
      <c r="AP31" s="104"/>
      <c r="AQ31" s="104"/>
      <c r="AR31" s="106"/>
      <c r="AS31" s="104"/>
      <c r="AT31" s="104"/>
      <c r="AU31" s="104"/>
      <c r="AV31" s="104"/>
      <c r="AW31" s="104"/>
      <c r="AX31" s="104"/>
      <c r="AY31" s="104"/>
      <c r="AZ31" s="106"/>
    </row>
    <row r="32" spans="1:52" ht="18" customHeight="1">
      <c r="A32" s="114" t="s">
        <v>132</v>
      </c>
      <c r="B32" s="107" t="s">
        <v>34</v>
      </c>
      <c r="C32" s="152" t="s">
        <v>58</v>
      </c>
      <c r="D32" s="141"/>
      <c r="E32" s="74">
        <v>2</v>
      </c>
      <c r="F32" s="74"/>
      <c r="G32" s="280">
        <v>20</v>
      </c>
      <c r="H32" s="253" t="s">
        <v>66</v>
      </c>
      <c r="I32" s="219" t="s">
        <v>67</v>
      </c>
      <c r="J32" s="137">
        <f>$D$48/(MINUTE(K32)/60+HOUR(K32)+SECOND(K32)/3600)</f>
        <v>8.137432188065098</v>
      </c>
      <c r="K32" s="98">
        <f>+S32</f>
        <v>0.12800925925925932</v>
      </c>
      <c r="L32" s="98">
        <f>+P32-N32</f>
        <v>0.12800925925925932</v>
      </c>
      <c r="M32" s="99">
        <f>+R32</f>
        <v>0.002986111111111134</v>
      </c>
      <c r="N32" s="212">
        <v>0.46875</v>
      </c>
      <c r="O32" s="213">
        <v>0.5937731481481482</v>
      </c>
      <c r="P32" s="213">
        <v>0.5967592592592593</v>
      </c>
      <c r="Q32" s="214">
        <f>O32-N32</f>
        <v>0.1250231481481482</v>
      </c>
      <c r="R32" s="214">
        <f>P32-O32</f>
        <v>0.002986111111111134</v>
      </c>
      <c r="S32" s="214">
        <f>P32-N32</f>
        <v>0.12800925925925932</v>
      </c>
      <c r="T32" s="215">
        <f>$D$45/(MINUTE(S32)/60+HOUR(S32)+SECOND(S32)/3600)</f>
        <v>8.137432188065098</v>
      </c>
      <c r="U32" s="163"/>
      <c r="V32" s="162"/>
      <c r="W32" s="163"/>
      <c r="X32" s="164"/>
      <c r="Y32" s="162"/>
      <c r="Z32" s="162"/>
      <c r="AA32" s="162"/>
      <c r="AB32" s="165"/>
      <c r="AC32" s="104"/>
      <c r="AD32" s="104"/>
      <c r="AE32" s="104"/>
      <c r="AF32" s="104"/>
      <c r="AG32" s="104"/>
      <c r="AH32" s="104"/>
      <c r="AI32" s="104"/>
      <c r="AJ32" s="106"/>
      <c r="AK32" s="104"/>
      <c r="AL32" s="104"/>
      <c r="AM32" s="104"/>
      <c r="AN32" s="104"/>
      <c r="AO32" s="104"/>
      <c r="AP32" s="104"/>
      <c r="AQ32" s="104"/>
      <c r="AR32" s="106"/>
      <c r="AS32" s="104"/>
      <c r="AT32" s="104"/>
      <c r="AU32" s="104"/>
      <c r="AV32" s="104"/>
      <c r="AW32" s="104"/>
      <c r="AX32" s="104"/>
      <c r="AY32" s="104"/>
      <c r="AZ32" s="106"/>
    </row>
    <row r="33" spans="1:52" ht="18" customHeight="1">
      <c r="A33" s="114" t="s">
        <v>132</v>
      </c>
      <c r="B33" s="115" t="s">
        <v>34</v>
      </c>
      <c r="C33" s="235" t="s">
        <v>106</v>
      </c>
      <c r="D33" s="153"/>
      <c r="E33" s="82">
        <v>3</v>
      </c>
      <c r="F33" s="82"/>
      <c r="G33" s="281">
        <v>10</v>
      </c>
      <c r="H33" s="254" t="s">
        <v>354</v>
      </c>
      <c r="I33" s="219" t="s">
        <v>133</v>
      </c>
      <c r="J33" s="137">
        <f>$D$48/(MINUTE(K33)/60+HOUR(K33)+SECOND(K33)/3600)</f>
        <v>8.089887640449437</v>
      </c>
      <c r="K33" s="98">
        <f>+S33</f>
        <v>0.12876157407407407</v>
      </c>
      <c r="L33" s="98">
        <f>+P33-N33</f>
        <v>0.12876157407407407</v>
      </c>
      <c r="M33" s="99">
        <f>+R33</f>
        <v>0.0036921296296296147</v>
      </c>
      <c r="N33" s="212">
        <v>0.46875</v>
      </c>
      <c r="O33" s="213">
        <v>0.5938194444444445</v>
      </c>
      <c r="P33" s="213">
        <v>0.5975115740740741</v>
      </c>
      <c r="Q33" s="214">
        <f aca="true" t="shared" si="16" ref="Q33:R35">O33-N33</f>
        <v>0.12506944444444446</v>
      </c>
      <c r="R33" s="214">
        <f t="shared" si="16"/>
        <v>0.0036921296296296147</v>
      </c>
      <c r="S33" s="214">
        <f>P33-N33</f>
        <v>0.12876157407407407</v>
      </c>
      <c r="T33" s="215">
        <f>$D$45/(MINUTE(S33)/60+HOUR(S33)+SECOND(S33)/3600)</f>
        <v>8.089887640449437</v>
      </c>
      <c r="U33" s="163"/>
      <c r="V33" s="255"/>
      <c r="W33" s="163"/>
      <c r="X33" s="163"/>
      <c r="Y33" s="255"/>
      <c r="Z33" s="255"/>
      <c r="AA33" s="255"/>
      <c r="AB33" s="256"/>
      <c r="AC33" s="104"/>
      <c r="AD33" s="104"/>
      <c r="AE33" s="104"/>
      <c r="AF33" s="104"/>
      <c r="AG33" s="104"/>
      <c r="AH33" s="104"/>
      <c r="AI33" s="104"/>
      <c r="AJ33" s="106"/>
      <c r="AK33" s="104"/>
      <c r="AL33" s="104"/>
      <c r="AM33" s="104"/>
      <c r="AN33" s="104"/>
      <c r="AO33" s="104"/>
      <c r="AP33" s="104"/>
      <c r="AQ33" s="104"/>
      <c r="AR33" s="106"/>
      <c r="AS33" s="104"/>
      <c r="AT33" s="104"/>
      <c r="AU33" s="104"/>
      <c r="AV33" s="104"/>
      <c r="AW33" s="104"/>
      <c r="AX33" s="104"/>
      <c r="AY33" s="104"/>
      <c r="AZ33" s="106"/>
    </row>
    <row r="34" spans="1:52" ht="18" customHeight="1">
      <c r="A34" s="114" t="s">
        <v>132</v>
      </c>
      <c r="B34" s="107" t="s">
        <v>34</v>
      </c>
      <c r="C34" s="140" t="s">
        <v>106</v>
      </c>
      <c r="D34" s="141"/>
      <c r="E34" s="74">
        <v>4</v>
      </c>
      <c r="F34" s="74"/>
      <c r="G34" s="280">
        <v>36</v>
      </c>
      <c r="H34" s="218" t="s">
        <v>134</v>
      </c>
      <c r="I34" s="219" t="s">
        <v>68</v>
      </c>
      <c r="J34" s="137">
        <f>$D$48/(MINUTE(K34)/60+HOUR(K34)+SECOND(K34)/3600)</f>
        <v>8.058739255014327</v>
      </c>
      <c r="K34" s="98">
        <f>+S34</f>
        <v>0.1292592592592593</v>
      </c>
      <c r="L34" s="98">
        <f>+P34-N34</f>
        <v>0.1292592592592593</v>
      </c>
      <c r="M34" s="99">
        <f>+R34</f>
        <v>0.0042013888888889905</v>
      </c>
      <c r="N34" s="212">
        <v>0.46875</v>
      </c>
      <c r="O34" s="213">
        <v>0.5938078703703703</v>
      </c>
      <c r="P34" s="213">
        <v>0.5980092592592593</v>
      </c>
      <c r="Q34" s="214">
        <f t="shared" si="16"/>
        <v>0.1250578703703703</v>
      </c>
      <c r="R34" s="214">
        <f t="shared" si="16"/>
        <v>0.0042013888888889905</v>
      </c>
      <c r="S34" s="214">
        <f>P34-N34</f>
        <v>0.1292592592592593</v>
      </c>
      <c r="T34" s="215">
        <f>$D$45/(MINUTE(S34)/60+HOUR(S34)+SECOND(S34)/3600)</f>
        <v>8.058739255014327</v>
      </c>
      <c r="U34" s="163"/>
      <c r="V34" s="162"/>
      <c r="W34" s="163"/>
      <c r="X34" s="164"/>
      <c r="Y34" s="162"/>
      <c r="Z34" s="162"/>
      <c r="AA34" s="162"/>
      <c r="AB34" s="165"/>
      <c r="AC34" s="104"/>
      <c r="AD34" s="104"/>
      <c r="AE34" s="104"/>
      <c r="AF34" s="104"/>
      <c r="AG34" s="104"/>
      <c r="AH34" s="104"/>
      <c r="AI34" s="104"/>
      <c r="AJ34" s="106"/>
      <c r="AK34" s="104"/>
      <c r="AL34" s="104"/>
      <c r="AM34" s="104"/>
      <c r="AN34" s="104"/>
      <c r="AO34" s="104"/>
      <c r="AP34" s="104"/>
      <c r="AQ34" s="104"/>
      <c r="AR34" s="106"/>
      <c r="AS34" s="104"/>
      <c r="AT34" s="104"/>
      <c r="AU34" s="104"/>
      <c r="AV34" s="104"/>
      <c r="AW34" s="104"/>
      <c r="AX34" s="104"/>
      <c r="AY34" s="104"/>
      <c r="AZ34" s="106"/>
    </row>
    <row r="35" spans="1:52" ht="18" customHeight="1" thickBot="1">
      <c r="A35" s="110" t="s">
        <v>132</v>
      </c>
      <c r="B35" s="111" t="s">
        <v>34</v>
      </c>
      <c r="C35" s="143" t="s">
        <v>106</v>
      </c>
      <c r="D35" s="144"/>
      <c r="E35" s="84">
        <v>5</v>
      </c>
      <c r="F35" s="84"/>
      <c r="G35" s="199">
        <v>15</v>
      </c>
      <c r="H35" s="257" t="s">
        <v>70</v>
      </c>
      <c r="I35" s="258" t="s">
        <v>71</v>
      </c>
      <c r="J35" s="148">
        <f>$D$48/(MINUTE(K35)/60+HOUR(K35)+SECOND(K35)/3600)</f>
        <v>7.702182284980744</v>
      </c>
      <c r="K35" s="149">
        <f>+S35</f>
        <v>0.1352430555555556</v>
      </c>
      <c r="L35" s="149">
        <f>+P35-N35</f>
        <v>0.1352430555555556</v>
      </c>
      <c r="M35" s="150">
        <f>+R35</f>
        <v>0.010196759259259336</v>
      </c>
      <c r="N35" s="259">
        <v>0.46875</v>
      </c>
      <c r="O35" s="260">
        <v>0.5937962962962963</v>
      </c>
      <c r="P35" s="260">
        <v>0.6039930555555556</v>
      </c>
      <c r="Q35" s="261">
        <f t="shared" si="16"/>
        <v>0.12504629629629627</v>
      </c>
      <c r="R35" s="261">
        <f t="shared" si="16"/>
        <v>0.010196759259259336</v>
      </c>
      <c r="S35" s="261">
        <f>P35-N35</f>
        <v>0.1352430555555556</v>
      </c>
      <c r="T35" s="262">
        <f>$D$45/(MINUTE(S35)/60+HOUR(S35)+SECOND(S35)/3600)</f>
        <v>7.702182284980744</v>
      </c>
      <c r="U35" s="167"/>
      <c r="V35" s="166"/>
      <c r="W35" s="167"/>
      <c r="X35" s="168"/>
      <c r="Y35" s="166"/>
      <c r="Z35" s="166"/>
      <c r="AA35" s="166"/>
      <c r="AB35" s="169"/>
      <c r="AC35" s="104"/>
      <c r="AD35" s="104"/>
      <c r="AE35" s="104"/>
      <c r="AF35" s="104"/>
      <c r="AG35" s="104"/>
      <c r="AH35" s="104"/>
      <c r="AI35" s="104"/>
      <c r="AJ35" s="106"/>
      <c r="AK35" s="104"/>
      <c r="AL35" s="104"/>
      <c r="AM35" s="104"/>
      <c r="AN35" s="104"/>
      <c r="AO35" s="104"/>
      <c r="AP35" s="104"/>
      <c r="AQ35" s="104"/>
      <c r="AR35" s="106"/>
      <c r="AS35" s="104"/>
      <c r="AT35" s="104"/>
      <c r="AU35" s="104"/>
      <c r="AV35" s="104"/>
      <c r="AW35" s="104"/>
      <c r="AX35" s="104"/>
      <c r="AY35" s="104"/>
      <c r="AZ35" s="106"/>
    </row>
    <row r="36" spans="1:14" ht="15.75">
      <c r="A36" s="263"/>
      <c r="N36" s="122"/>
    </row>
    <row r="37" spans="1:14" ht="16.5" thickBot="1">
      <c r="A37" s="263"/>
      <c r="B37" s="128"/>
      <c r="C37" s="128"/>
      <c r="J37" s="128"/>
      <c r="N37" s="122"/>
    </row>
    <row r="38" spans="1:14" ht="15.75">
      <c r="A38" s="1217" t="s">
        <v>45</v>
      </c>
      <c r="B38" s="128"/>
      <c r="C38" s="128"/>
      <c r="E38" t="s">
        <v>49</v>
      </c>
      <c r="F38">
        <v>33</v>
      </c>
      <c r="G38">
        <v>33</v>
      </c>
      <c r="H38">
        <v>80</v>
      </c>
      <c r="I38" s="1" t="s">
        <v>361</v>
      </c>
      <c r="J38" s="431">
        <f>MEDIAN(J3:J6)</f>
        <v>10.219917498271688</v>
      </c>
      <c r="N38" s="122"/>
    </row>
    <row r="39" spans="1:14" ht="15.75">
      <c r="A39" s="1218"/>
      <c r="B39" s="128"/>
      <c r="C39" s="128"/>
      <c r="E39" t="s">
        <v>50</v>
      </c>
      <c r="F39">
        <v>0</v>
      </c>
      <c r="I39" s="1" t="s">
        <v>362</v>
      </c>
      <c r="J39" s="431">
        <f>QUARTILE(J$3:J$6,3)</f>
        <v>10.725481234376637</v>
      </c>
      <c r="N39" s="122"/>
    </row>
    <row r="40" spans="1:11" ht="16.5" thickBot="1">
      <c r="A40" s="1219"/>
      <c r="B40" s="128"/>
      <c r="C40" s="128"/>
      <c r="E40" t="s">
        <v>51</v>
      </c>
      <c r="F40">
        <v>2</v>
      </c>
      <c r="G40">
        <v>2</v>
      </c>
      <c r="I40" s="1" t="s">
        <v>363</v>
      </c>
      <c r="J40" s="431">
        <f>QUARTILE(J$3:J$6,1)</f>
        <v>10.198431777727766</v>
      </c>
      <c r="K40" s="128"/>
    </row>
    <row r="41" spans="1:10" ht="15.75">
      <c r="A41" s="123">
        <v>40</v>
      </c>
      <c r="B41" s="128"/>
      <c r="C41" s="128"/>
      <c r="E41" t="s">
        <v>52</v>
      </c>
      <c r="F41">
        <f>+F38-F39-F40</f>
        <v>31</v>
      </c>
      <c r="G41">
        <f>+G38-G40</f>
        <v>31</v>
      </c>
      <c r="I41" s="1" t="s">
        <v>364</v>
      </c>
      <c r="J41" s="431">
        <f>MAX(J3:J6)</f>
        <v>12.241011923652357</v>
      </c>
    </row>
    <row r="42" spans="1:10" ht="16.5" thickBot="1">
      <c r="A42" s="124">
        <v>0.027777777777777776</v>
      </c>
      <c r="B42" s="128"/>
      <c r="C42" s="128"/>
      <c r="G42" s="264">
        <f>+F41/F38</f>
        <v>0.9393939393939394</v>
      </c>
      <c r="H42">
        <v>40</v>
      </c>
      <c r="I42" s="1" t="s">
        <v>361</v>
      </c>
      <c r="J42" s="431">
        <f>MEDIAN(J7:J28)</f>
        <v>9.573401124828054</v>
      </c>
    </row>
    <row r="43" spans="9:10" ht="15.75">
      <c r="I43" s="1" t="s">
        <v>362</v>
      </c>
      <c r="J43" s="431">
        <f>QUARTILE(J7:J28,3)</f>
        <v>10.9778610804738</v>
      </c>
    </row>
    <row r="44" spans="1:10" ht="15.75">
      <c r="A44" s="24"/>
      <c r="B44" s="170">
        <v>80</v>
      </c>
      <c r="C44" s="170">
        <v>40</v>
      </c>
      <c r="D44" s="170">
        <v>20</v>
      </c>
      <c r="I44" s="1" t="s">
        <v>363</v>
      </c>
      <c r="J44" s="431">
        <f>QUARTILE(J7:J28,1)</f>
        <v>8.291023370097804</v>
      </c>
    </row>
    <row r="45" spans="1:10" ht="18">
      <c r="A45" s="171">
        <v>1</v>
      </c>
      <c r="B45" s="64">
        <v>28</v>
      </c>
      <c r="C45" s="172">
        <v>25</v>
      </c>
      <c r="D45" s="172">
        <v>25</v>
      </c>
      <c r="H45" s="63"/>
      <c r="I45" s="1" t="s">
        <v>364</v>
      </c>
      <c r="J45" s="431">
        <f>MAX(J7:J28)</f>
        <v>11.25858123569794</v>
      </c>
    </row>
    <row r="46" spans="1:8" ht="18">
      <c r="A46" s="171">
        <v>2</v>
      </c>
      <c r="B46" s="265">
        <v>31</v>
      </c>
      <c r="C46" s="266">
        <v>16</v>
      </c>
      <c r="D46" s="3"/>
      <c r="H46" s="65"/>
    </row>
    <row r="47" spans="1:8" ht="18">
      <c r="A47" s="171">
        <v>3</v>
      </c>
      <c r="B47" s="266">
        <v>16</v>
      </c>
      <c r="C47" s="3"/>
      <c r="D47" s="3"/>
      <c r="F47" s="128"/>
      <c r="G47" s="128"/>
      <c r="H47" s="66"/>
    </row>
    <row r="48" spans="1:8" ht="15.75">
      <c r="A48" s="173" t="s">
        <v>35</v>
      </c>
      <c r="B48" s="69">
        <f>SUM(B45:B47)</f>
        <v>75</v>
      </c>
      <c r="C48" s="69">
        <f>SUM(C45:C47)</f>
        <v>41</v>
      </c>
      <c r="D48" s="69">
        <f>SUM(D45:D47)</f>
        <v>25</v>
      </c>
      <c r="F48" s="65"/>
      <c r="G48" s="65"/>
      <c r="H48" s="67"/>
    </row>
    <row r="49" spans="8:9" ht="15.75">
      <c r="H49" s="65"/>
      <c r="I49" s="68"/>
    </row>
    <row r="50" ht="15.75">
      <c r="A50" s="125"/>
    </row>
  </sheetData>
  <sheetProtection/>
  <mergeCells count="6">
    <mergeCell ref="N1:T1"/>
    <mergeCell ref="U1:AB1"/>
    <mergeCell ref="AC1:AJ1"/>
    <mergeCell ref="AK1:AR1"/>
    <mergeCell ref="AS1:AZ1"/>
    <mergeCell ref="A38:A40"/>
  </mergeCells>
  <printOptions/>
  <pageMargins left="0.7" right="0.7" top="0.75" bottom="0.75" header="0.3" footer="0.3"/>
  <pageSetup horizontalDpi="600" verticalDpi="600" orientation="portrait" r:id="rId1"/>
  <ignoredErrors>
    <ignoredError sqref="B48:D48" formulaRange="1"/>
  </ignoredErrors>
</worksheet>
</file>

<file path=xl/worksheets/sheet5.xml><?xml version="1.0" encoding="utf-8"?>
<worksheet xmlns="http://schemas.openxmlformats.org/spreadsheetml/2006/main" xmlns:r="http://schemas.openxmlformats.org/officeDocument/2006/relationships">
  <dimension ref="A1:BP56"/>
  <sheetViews>
    <sheetView zoomScalePageLayoutView="0" workbookViewId="0" topLeftCell="A29">
      <selection activeCell="B29" sqref="B29"/>
    </sheetView>
  </sheetViews>
  <sheetFormatPr defaultColWidth="11.00390625" defaultRowHeight="15.75"/>
  <cols>
    <col min="1" max="1" width="10.75390625" style="0" customWidth="1"/>
    <col min="2" max="2" width="9.25390625" style="0" customWidth="1"/>
    <col min="3" max="3" width="9.625" style="1" customWidth="1"/>
    <col min="4" max="4" width="8.75390625" style="0" customWidth="1"/>
    <col min="5" max="5" width="9.625" style="0" customWidth="1"/>
    <col min="6" max="6" width="11.00390625" style="0" hidden="1" customWidth="1"/>
    <col min="7" max="7" width="7.875" style="0" customWidth="1"/>
    <col min="8" max="8" width="27.875" style="0" customWidth="1"/>
    <col min="9" max="9" width="19.625" style="0" bestFit="1" customWidth="1"/>
    <col min="10" max="10" width="7.75390625" style="0" customWidth="1"/>
    <col min="11" max="11" width="9.125" style="0" customWidth="1"/>
    <col min="12" max="12" width="6.75390625" style="0" hidden="1" customWidth="1"/>
    <col min="13" max="13" width="7.375" style="0" bestFit="1" customWidth="1"/>
    <col min="14" max="14" width="7.625" style="0" bestFit="1" customWidth="1"/>
    <col min="15" max="16" width="6.50390625" style="0" bestFit="1" customWidth="1"/>
    <col min="17" max="17" width="7.125" style="0" bestFit="1" customWidth="1"/>
    <col min="18" max="18" width="7.375" style="0" bestFit="1" customWidth="1"/>
    <col min="19" max="19" width="7.125" style="0" bestFit="1" customWidth="1"/>
    <col min="20" max="20" width="6.625" style="0" bestFit="1" customWidth="1"/>
    <col min="21" max="21" width="6.25390625" style="0" bestFit="1" customWidth="1"/>
    <col min="22" max="22" width="6.75390625" style="0" hidden="1" customWidth="1"/>
    <col min="23" max="24" width="6.50390625" style="0" bestFit="1" customWidth="1"/>
    <col min="25" max="25" width="7.375" style="0" bestFit="1" customWidth="1"/>
    <col min="26" max="26" width="6.625" style="0" customWidth="1"/>
    <col min="27" max="27" width="7.375" style="0" bestFit="1" customWidth="1"/>
    <col min="28" max="28" width="6.625" style="0" bestFit="1" customWidth="1"/>
    <col min="29" max="29" width="6.375" style="0" customWidth="1"/>
    <col min="30" max="30" width="0.37109375" style="0" hidden="1" customWidth="1"/>
    <col min="31" max="32" width="6.50390625" style="0" bestFit="1" customWidth="1"/>
    <col min="33" max="35" width="7.375" style="0" bestFit="1" customWidth="1"/>
    <col min="36" max="36" width="6.625" style="0" bestFit="1" customWidth="1"/>
    <col min="37" max="37" width="6.50390625" style="0" hidden="1" customWidth="1"/>
    <col min="38" max="38" width="7.375" style="0" hidden="1" customWidth="1"/>
    <col min="39" max="40" width="6.50390625" style="0" hidden="1" customWidth="1"/>
    <col min="41" max="43" width="7.375" style="0" hidden="1" customWidth="1"/>
    <col min="44" max="44" width="6.625" style="0" hidden="1" customWidth="1"/>
    <col min="45" max="45" width="6.125" style="0" hidden="1" customWidth="1"/>
    <col min="46" max="46" width="7.375" style="0" hidden="1" customWidth="1"/>
    <col min="47" max="48" width="6.25390625" style="0" hidden="1" customWidth="1"/>
    <col min="49" max="49" width="7.625" style="0" hidden="1" customWidth="1"/>
    <col min="50" max="51" width="7.375" style="0" hidden="1" customWidth="1"/>
    <col min="52" max="52" width="6.625" style="0" hidden="1" customWidth="1"/>
    <col min="53" max="55" width="0" style="0" hidden="1" customWidth="1"/>
    <col min="56" max="66" width="0" style="128" hidden="1" customWidth="1"/>
    <col min="67" max="16384" width="11.00390625" style="128" customWidth="1"/>
  </cols>
  <sheetData>
    <row r="1" spans="1:52" ht="18.75" thickBot="1">
      <c r="A1" s="62"/>
      <c r="B1" s="62"/>
      <c r="C1" s="62"/>
      <c r="D1" s="75"/>
      <c r="E1" s="62"/>
      <c r="F1" s="62"/>
      <c r="G1" s="62"/>
      <c r="H1" s="85">
        <v>0.041666666666666664</v>
      </c>
      <c r="I1" s="86">
        <v>0.003472222222222222</v>
      </c>
      <c r="J1" s="70"/>
      <c r="K1" s="288">
        <f>+K4-K3</f>
        <v>0.008807870370370396</v>
      </c>
      <c r="L1" s="62"/>
      <c r="M1" s="62"/>
      <c r="N1" s="1209">
        <v>1</v>
      </c>
      <c r="O1" s="1210"/>
      <c r="P1" s="1210"/>
      <c r="Q1" s="1210"/>
      <c r="R1" s="1210"/>
      <c r="S1" s="1210"/>
      <c r="T1" s="1211"/>
      <c r="U1" s="1212">
        <v>2</v>
      </c>
      <c r="V1" s="1213"/>
      <c r="W1" s="1213"/>
      <c r="X1" s="1213"/>
      <c r="Y1" s="1213"/>
      <c r="Z1" s="1213"/>
      <c r="AA1" s="1213"/>
      <c r="AB1" s="1214"/>
      <c r="AC1" s="1212">
        <v>3</v>
      </c>
      <c r="AD1" s="1213"/>
      <c r="AE1" s="1213"/>
      <c r="AF1" s="1213"/>
      <c r="AG1" s="1213"/>
      <c r="AH1" s="1213"/>
      <c r="AI1" s="1213"/>
      <c r="AJ1" s="1214"/>
      <c r="AK1" s="1215">
        <v>4</v>
      </c>
      <c r="AL1" s="1215"/>
      <c r="AM1" s="1215"/>
      <c r="AN1" s="1215"/>
      <c r="AO1" s="1215"/>
      <c r="AP1" s="1215"/>
      <c r="AQ1" s="1215"/>
      <c r="AR1" s="1215"/>
      <c r="AS1" s="1216">
        <v>5</v>
      </c>
      <c r="AT1" s="1213"/>
      <c r="AU1" s="1213"/>
      <c r="AV1" s="1213"/>
      <c r="AW1" s="1213"/>
      <c r="AX1" s="1213"/>
      <c r="AY1" s="1213"/>
      <c r="AZ1" s="1214"/>
    </row>
    <row r="2" spans="1:52" ht="71.25" customHeight="1" thickBot="1">
      <c r="A2" s="87" t="s">
        <v>53</v>
      </c>
      <c r="B2" s="88" t="s">
        <v>54</v>
      </c>
      <c r="C2" s="88" t="s">
        <v>103</v>
      </c>
      <c r="D2" s="89" t="s">
        <v>55</v>
      </c>
      <c r="E2" s="89" t="s">
        <v>104</v>
      </c>
      <c r="F2" s="89" t="s">
        <v>56</v>
      </c>
      <c r="G2" s="292" t="s">
        <v>57</v>
      </c>
      <c r="H2" s="293" t="s">
        <v>3</v>
      </c>
      <c r="I2" s="88" t="s">
        <v>6</v>
      </c>
      <c r="J2" s="90" t="s">
        <v>20</v>
      </c>
      <c r="K2" s="91" t="s">
        <v>21</v>
      </c>
      <c r="L2" s="92" t="s">
        <v>46</v>
      </c>
      <c r="M2" s="93" t="s">
        <v>22</v>
      </c>
      <c r="N2" s="129" t="s">
        <v>23</v>
      </c>
      <c r="O2" s="130" t="s">
        <v>24</v>
      </c>
      <c r="P2" s="130" t="s">
        <v>25</v>
      </c>
      <c r="Q2" s="131" t="s">
        <v>26</v>
      </c>
      <c r="R2" s="131" t="s">
        <v>27</v>
      </c>
      <c r="S2" s="131" t="s">
        <v>28</v>
      </c>
      <c r="T2" s="132" t="s">
        <v>29</v>
      </c>
      <c r="U2" s="129" t="s">
        <v>23</v>
      </c>
      <c r="V2" s="133" t="s">
        <v>47</v>
      </c>
      <c r="W2" s="130" t="s">
        <v>24</v>
      </c>
      <c r="X2" s="130" t="s">
        <v>25</v>
      </c>
      <c r="Y2" s="131" t="s">
        <v>26</v>
      </c>
      <c r="Z2" s="131" t="s">
        <v>41</v>
      </c>
      <c r="AA2" s="131" t="s">
        <v>28</v>
      </c>
      <c r="AB2" s="132" t="s">
        <v>29</v>
      </c>
      <c r="AC2" s="129" t="s">
        <v>23</v>
      </c>
      <c r="AD2" s="133" t="s">
        <v>47</v>
      </c>
      <c r="AE2" s="130" t="s">
        <v>24</v>
      </c>
      <c r="AF2" s="130" t="s">
        <v>25</v>
      </c>
      <c r="AG2" s="131" t="s">
        <v>26</v>
      </c>
      <c r="AH2" s="131" t="s">
        <v>41</v>
      </c>
      <c r="AI2" s="131" t="s">
        <v>28</v>
      </c>
      <c r="AJ2" s="132" t="s">
        <v>29</v>
      </c>
      <c r="AK2" s="134" t="s">
        <v>23</v>
      </c>
      <c r="AL2" s="133" t="s">
        <v>47</v>
      </c>
      <c r="AM2" s="130" t="s">
        <v>24</v>
      </c>
      <c r="AN2" s="130" t="s">
        <v>25</v>
      </c>
      <c r="AO2" s="131" t="s">
        <v>26</v>
      </c>
      <c r="AP2" s="131" t="s">
        <v>41</v>
      </c>
      <c r="AQ2" s="131" t="s">
        <v>28</v>
      </c>
      <c r="AR2" s="135" t="s">
        <v>29</v>
      </c>
      <c r="AS2" s="95" t="s">
        <v>23</v>
      </c>
      <c r="AT2" s="96" t="s">
        <v>47</v>
      </c>
      <c r="AU2" s="94" t="s">
        <v>24</v>
      </c>
      <c r="AV2" s="94" t="s">
        <v>25</v>
      </c>
      <c r="AW2" s="95" t="s">
        <v>26</v>
      </c>
      <c r="AX2" s="95" t="s">
        <v>41</v>
      </c>
      <c r="AY2" s="95" t="s">
        <v>28</v>
      </c>
      <c r="AZ2" s="97" t="s">
        <v>29</v>
      </c>
    </row>
    <row r="3" spans="1:52" ht="18" customHeight="1">
      <c r="A3" s="114" t="s">
        <v>105</v>
      </c>
      <c r="B3" s="1043">
        <v>1</v>
      </c>
      <c r="C3" s="136" t="s">
        <v>106</v>
      </c>
      <c r="D3" s="387">
        <f>+PUNTUACION!D3+COUNT(G$3:G$15)-E3+1</f>
        <v>53</v>
      </c>
      <c r="E3" s="82">
        <v>1</v>
      </c>
      <c r="F3" s="82"/>
      <c r="G3" s="294">
        <v>28</v>
      </c>
      <c r="H3" s="295" t="s">
        <v>324</v>
      </c>
      <c r="I3" s="296" t="s">
        <v>146</v>
      </c>
      <c r="J3" s="137">
        <f aca="true" t="shared" si="0" ref="J3:J12">$B$54/(MINUTE(K3)/60+HOUR(K3)+SECOND(K3)/3600)</f>
        <v>13.016794328940483</v>
      </c>
      <c r="K3" s="98">
        <f aca="true" t="shared" si="1" ref="K3:K12">+S3+AA3+AG3</f>
        <v>0.24327546296296293</v>
      </c>
      <c r="L3" s="98">
        <f aca="true" t="shared" si="2" ref="L3:L12">+AE3-N3-A$48*2</f>
        <v>0.24327546296296296</v>
      </c>
      <c r="M3" s="99">
        <f aca="true" t="shared" si="3" ref="M3:M12">+R3+Z3</f>
        <v>0.0055902777777777635</v>
      </c>
      <c r="N3" s="116">
        <v>0.3541666666666667</v>
      </c>
      <c r="O3" s="117">
        <v>0.46891203703703704</v>
      </c>
      <c r="P3" s="117">
        <v>0.47063657407407405</v>
      </c>
      <c r="Q3" s="118">
        <f aca="true" t="shared" si="4" ref="Q3:R14">O3-N3</f>
        <v>0.11474537037037036</v>
      </c>
      <c r="R3" s="118">
        <f t="shared" si="4"/>
        <v>0.0017245370370370106</v>
      </c>
      <c r="S3" s="118">
        <f aca="true" t="shared" si="5" ref="S3:S14">P3-N3</f>
        <v>0.11646990740740737</v>
      </c>
      <c r="T3" s="138">
        <f aca="true" t="shared" si="6" ref="T3:T14">+$B$51/(MINUTE(S3)/60+HOUR(S3)+SECOND(S3)/3600)</f>
        <v>12.521116963132267</v>
      </c>
      <c r="U3" s="297">
        <v>0.49841435185185184</v>
      </c>
      <c r="V3" s="298">
        <f aca="true" t="shared" si="7" ref="V3:V13">+U3-P3</f>
        <v>0.02777777777777779</v>
      </c>
      <c r="W3" s="299">
        <v>0.5724305555555556</v>
      </c>
      <c r="X3" s="299">
        <v>0.5762962962962963</v>
      </c>
      <c r="Y3" s="298">
        <f aca="true" t="shared" si="8" ref="Y3:Y13">W3-U3</f>
        <v>0.07401620370370371</v>
      </c>
      <c r="Z3" s="298">
        <f aca="true" t="shared" si="9" ref="Z3:Z13">X3-W3</f>
        <v>0.003865740740740753</v>
      </c>
      <c r="AA3" s="298">
        <f aca="true" t="shared" si="10" ref="AA3:AA13">X3-U3</f>
        <v>0.07788194444444446</v>
      </c>
      <c r="AB3" s="300">
        <f aca="true" t="shared" si="11" ref="AB3:AB13">$B$52/(MINUTE(AA3)/60+HOUR(AA3)+SECOND(AA3)/3600)</f>
        <v>12.839946500222917</v>
      </c>
      <c r="AC3" s="301">
        <v>0.6040740740740741</v>
      </c>
      <c r="AD3" s="302">
        <f aca="true" t="shared" si="12" ref="AD3:AD12">+AC3-X3</f>
        <v>0.02777777777777779</v>
      </c>
      <c r="AE3" s="303">
        <v>0.6529976851851852</v>
      </c>
      <c r="AF3" s="303">
        <v>0.6585995370370371</v>
      </c>
      <c r="AG3" s="304">
        <f aca="true" t="shared" si="13" ref="AG3:AG12">AE3-AC3</f>
        <v>0.0489236111111111</v>
      </c>
      <c r="AH3" s="302">
        <f aca="true" t="shared" si="14" ref="AH3:AH12">AF3-AE3</f>
        <v>0.005601851851851913</v>
      </c>
      <c r="AI3" s="302">
        <f aca="true" t="shared" si="15" ref="AI3:AI12">AE3-AC3</f>
        <v>0.0489236111111111</v>
      </c>
      <c r="AJ3" s="305">
        <f aca="true" t="shared" si="16" ref="AJ3:AJ12">$B$53/(MINUTE(AG3)/60+HOUR(AI3)+SECOND(AI3)/3600)</f>
        <v>14.478353442157557</v>
      </c>
      <c r="AK3" s="139"/>
      <c r="AL3" s="78"/>
      <c r="AM3" s="78"/>
      <c r="AN3" s="78"/>
      <c r="AO3" s="78"/>
      <c r="AP3" s="78"/>
      <c r="AQ3" s="78"/>
      <c r="AR3" s="79"/>
      <c r="AS3" s="104"/>
      <c r="AT3" s="104"/>
      <c r="AU3" s="104"/>
      <c r="AV3" s="104"/>
      <c r="AW3" s="104"/>
      <c r="AX3" s="104"/>
      <c r="AY3" s="104"/>
      <c r="AZ3" s="105"/>
    </row>
    <row r="4" spans="1:52" ht="18" customHeight="1">
      <c r="A4" s="114" t="s">
        <v>105</v>
      </c>
      <c r="B4" s="1043">
        <v>1</v>
      </c>
      <c r="C4" s="136" t="s">
        <v>106</v>
      </c>
      <c r="D4" s="387">
        <f>+PUNTUACION!D4+COUNT(G$3:G$15)-E4+1</f>
        <v>47</v>
      </c>
      <c r="E4" s="82">
        <v>2</v>
      </c>
      <c r="F4" s="82"/>
      <c r="G4" s="294">
        <v>22</v>
      </c>
      <c r="H4" s="295" t="s">
        <v>332</v>
      </c>
      <c r="I4" s="306" t="s">
        <v>147</v>
      </c>
      <c r="J4" s="137">
        <f t="shared" si="0"/>
        <v>12.561983471074381</v>
      </c>
      <c r="K4" s="98">
        <f t="shared" si="1"/>
        <v>0.2520833333333333</v>
      </c>
      <c r="L4" s="98">
        <f t="shared" si="2"/>
        <v>0.2520833333333333</v>
      </c>
      <c r="M4" s="99">
        <f t="shared" si="3"/>
        <v>0.008715277777777752</v>
      </c>
      <c r="N4" s="116">
        <v>0.3541666666666667</v>
      </c>
      <c r="O4" s="117">
        <v>0.46895833333333337</v>
      </c>
      <c r="P4" s="117">
        <v>0.4728819444444445</v>
      </c>
      <c r="Q4" s="118">
        <f t="shared" si="4"/>
        <v>0.11479166666666668</v>
      </c>
      <c r="R4" s="118">
        <f t="shared" si="4"/>
        <v>0.003923611111111114</v>
      </c>
      <c r="S4" s="118">
        <f t="shared" si="5"/>
        <v>0.1187152777777778</v>
      </c>
      <c r="T4" s="138">
        <f t="shared" si="6"/>
        <v>12.284293653114947</v>
      </c>
      <c r="U4" s="297">
        <v>0.5006597222222222</v>
      </c>
      <c r="V4" s="298">
        <f t="shared" si="7"/>
        <v>0.027777777777777735</v>
      </c>
      <c r="W4" s="299">
        <v>0.5816666666666667</v>
      </c>
      <c r="X4" s="299">
        <v>0.5864583333333333</v>
      </c>
      <c r="Y4" s="298">
        <f t="shared" si="8"/>
        <v>0.08100694444444445</v>
      </c>
      <c r="Z4" s="298">
        <f t="shared" si="9"/>
        <v>0.0047916666666666385</v>
      </c>
      <c r="AA4" s="298">
        <f t="shared" si="10"/>
        <v>0.08579861111111109</v>
      </c>
      <c r="AB4" s="300">
        <f t="shared" si="11"/>
        <v>11.655200323755565</v>
      </c>
      <c r="AC4" s="301">
        <v>0.6142361111111111</v>
      </c>
      <c r="AD4" s="302">
        <f t="shared" si="12"/>
        <v>0.02777777777777779</v>
      </c>
      <c r="AE4" s="303">
        <v>0.6618055555555555</v>
      </c>
      <c r="AF4" s="303">
        <v>0.6685069444444444</v>
      </c>
      <c r="AG4" s="304">
        <f t="shared" si="13"/>
        <v>0.04756944444444444</v>
      </c>
      <c r="AH4" s="302">
        <f t="shared" si="14"/>
        <v>0.006701388888888826</v>
      </c>
      <c r="AI4" s="302">
        <f t="shared" si="15"/>
        <v>0.04756944444444444</v>
      </c>
      <c r="AJ4" s="305">
        <f t="shared" si="16"/>
        <v>14.89051094890511</v>
      </c>
      <c r="AK4" s="139"/>
      <c r="AL4" s="78"/>
      <c r="AM4" s="78"/>
      <c r="AN4" s="78"/>
      <c r="AO4" s="78"/>
      <c r="AP4" s="78"/>
      <c r="AQ4" s="78"/>
      <c r="AR4" s="79"/>
      <c r="AS4" s="104"/>
      <c r="AT4" s="104"/>
      <c r="AU4" s="104"/>
      <c r="AV4" s="104"/>
      <c r="AW4" s="104"/>
      <c r="AX4" s="104"/>
      <c r="AY4" s="104"/>
      <c r="AZ4" s="105"/>
    </row>
    <row r="5" spans="1:52" ht="18" customHeight="1">
      <c r="A5" s="114" t="s">
        <v>105</v>
      </c>
      <c r="B5" s="1043">
        <v>1</v>
      </c>
      <c r="C5" s="136" t="s">
        <v>106</v>
      </c>
      <c r="D5" s="387">
        <f>+PUNTUACION!D5+COUNT(G$3:G$15)-E5+1</f>
        <v>43</v>
      </c>
      <c r="E5" s="82">
        <v>3</v>
      </c>
      <c r="F5" s="82"/>
      <c r="G5" s="294">
        <v>18</v>
      </c>
      <c r="H5" s="295" t="s">
        <v>333</v>
      </c>
      <c r="I5" s="296" t="s">
        <v>148</v>
      </c>
      <c r="J5" s="137">
        <f t="shared" si="0"/>
        <v>12.561406730636794</v>
      </c>
      <c r="K5" s="98">
        <f t="shared" si="1"/>
        <v>0.2520949074074075</v>
      </c>
      <c r="L5" s="98">
        <f t="shared" si="2"/>
        <v>0.2520949074074075</v>
      </c>
      <c r="M5" s="99">
        <f t="shared" si="3"/>
        <v>0.005370370370370359</v>
      </c>
      <c r="N5" s="116">
        <v>0.3541666666666667</v>
      </c>
      <c r="O5" s="117">
        <v>0.46894675925925927</v>
      </c>
      <c r="P5" s="117">
        <v>0.4719328703703704</v>
      </c>
      <c r="Q5" s="118">
        <f t="shared" si="4"/>
        <v>0.11478009259259259</v>
      </c>
      <c r="R5" s="118">
        <f t="shared" si="4"/>
        <v>0.002986111111111134</v>
      </c>
      <c r="S5" s="118">
        <f t="shared" si="5"/>
        <v>0.11776620370370372</v>
      </c>
      <c r="T5" s="138">
        <f t="shared" si="6"/>
        <v>12.383292383292384</v>
      </c>
      <c r="U5" s="297">
        <v>0.49971064814814814</v>
      </c>
      <c r="V5" s="298">
        <f t="shared" si="7"/>
        <v>0.027777777777777735</v>
      </c>
      <c r="W5" s="299">
        <v>0.5836226851851852</v>
      </c>
      <c r="X5" s="299">
        <v>0.5860069444444445</v>
      </c>
      <c r="Y5" s="298">
        <f t="shared" si="8"/>
        <v>0.08391203703703709</v>
      </c>
      <c r="Z5" s="298">
        <f t="shared" si="9"/>
        <v>0.002384259259259225</v>
      </c>
      <c r="AA5" s="298">
        <f t="shared" si="10"/>
        <v>0.08629629629629632</v>
      </c>
      <c r="AB5" s="300">
        <f t="shared" si="11"/>
        <v>11.587982832618026</v>
      </c>
      <c r="AC5" s="301">
        <v>0.6137847222222222</v>
      </c>
      <c r="AD5" s="302">
        <f t="shared" si="12"/>
        <v>0.02777777777777779</v>
      </c>
      <c r="AE5" s="303">
        <v>0.6618171296296297</v>
      </c>
      <c r="AF5" s="303">
        <v>0.6747106481481482</v>
      </c>
      <c r="AG5" s="304">
        <f t="shared" si="13"/>
        <v>0.04803240740740744</v>
      </c>
      <c r="AH5" s="302">
        <f t="shared" si="14"/>
        <v>0.012893518518518499</v>
      </c>
      <c r="AI5" s="302">
        <f t="shared" si="15"/>
        <v>0.04803240740740744</v>
      </c>
      <c r="AJ5" s="305">
        <f t="shared" si="16"/>
        <v>14.74698795180723</v>
      </c>
      <c r="AK5" s="139"/>
      <c r="AL5" s="78"/>
      <c r="AM5" s="78"/>
      <c r="AN5" s="78"/>
      <c r="AO5" s="78"/>
      <c r="AP5" s="78"/>
      <c r="AQ5" s="78"/>
      <c r="AR5" s="79"/>
      <c r="AS5" s="104"/>
      <c r="AT5" s="104"/>
      <c r="AU5" s="104"/>
      <c r="AV5" s="104"/>
      <c r="AW5" s="104"/>
      <c r="AX5" s="104"/>
      <c r="AY5" s="104"/>
      <c r="AZ5" s="105"/>
    </row>
    <row r="6" spans="1:52" ht="18" customHeight="1">
      <c r="A6" s="114" t="s">
        <v>105</v>
      </c>
      <c r="B6" s="1043">
        <v>1</v>
      </c>
      <c r="C6" s="136" t="s">
        <v>106</v>
      </c>
      <c r="D6" s="387">
        <f>+PUNTUACION!D6+COUNT(G$3:G$15)-E6+1</f>
        <v>40</v>
      </c>
      <c r="E6" s="82">
        <v>4</v>
      </c>
      <c r="F6" s="82"/>
      <c r="G6" s="294">
        <v>1</v>
      </c>
      <c r="H6" s="295" t="s">
        <v>334</v>
      </c>
      <c r="I6" s="296" t="s">
        <v>149</v>
      </c>
      <c r="J6" s="137">
        <f t="shared" si="0"/>
        <v>12.5608300431549</v>
      </c>
      <c r="K6" s="98">
        <f t="shared" si="1"/>
        <v>0.2521064814814815</v>
      </c>
      <c r="L6" s="98">
        <f t="shared" si="2"/>
        <v>0.2521064814814815</v>
      </c>
      <c r="M6" s="99">
        <f t="shared" si="3"/>
        <v>0.010254629629629641</v>
      </c>
      <c r="N6" s="116">
        <v>0.3541666666666667</v>
      </c>
      <c r="O6" s="117">
        <v>0.4678356481481481</v>
      </c>
      <c r="P6" s="117">
        <v>0.4742476851851852</v>
      </c>
      <c r="Q6" s="118">
        <f t="shared" si="4"/>
        <v>0.11366898148148141</v>
      </c>
      <c r="R6" s="118">
        <f t="shared" si="4"/>
        <v>0.006412037037037077</v>
      </c>
      <c r="S6" s="118">
        <f t="shared" si="5"/>
        <v>0.12008101851851849</v>
      </c>
      <c r="T6" s="138">
        <f t="shared" si="6"/>
        <v>12.144578313253012</v>
      </c>
      <c r="U6" s="297">
        <v>0.5020254629629629</v>
      </c>
      <c r="V6" s="298">
        <f t="shared" si="7"/>
        <v>0.027777777777777735</v>
      </c>
      <c r="W6" s="299">
        <v>0.5816550925925926</v>
      </c>
      <c r="X6" s="299">
        <v>0.5854976851851852</v>
      </c>
      <c r="Y6" s="298">
        <f t="shared" si="8"/>
        <v>0.07962962962962972</v>
      </c>
      <c r="Z6" s="298">
        <f t="shared" si="9"/>
        <v>0.003842592592592564</v>
      </c>
      <c r="AA6" s="298">
        <f t="shared" si="10"/>
        <v>0.08347222222222228</v>
      </c>
      <c r="AB6" s="300">
        <f t="shared" si="11"/>
        <v>11.980033277870216</v>
      </c>
      <c r="AC6" s="301">
        <v>0.613275462962963</v>
      </c>
      <c r="AD6" s="302">
        <f t="shared" si="12"/>
        <v>0.02777777777777779</v>
      </c>
      <c r="AE6" s="303">
        <v>0.6618287037037037</v>
      </c>
      <c r="AF6" s="303">
        <v>0.6707175925925926</v>
      </c>
      <c r="AG6" s="304">
        <f t="shared" si="13"/>
        <v>0.048553240740740744</v>
      </c>
      <c r="AH6" s="302">
        <f t="shared" si="14"/>
        <v>0.008888888888888835</v>
      </c>
      <c r="AI6" s="302">
        <f t="shared" si="15"/>
        <v>0.048553240740740744</v>
      </c>
      <c r="AJ6" s="305">
        <f t="shared" si="16"/>
        <v>14.588796185935639</v>
      </c>
      <c r="AK6" s="139"/>
      <c r="AL6" s="78"/>
      <c r="AM6" s="78"/>
      <c r="AN6" s="78"/>
      <c r="AO6" s="78"/>
      <c r="AP6" s="78"/>
      <c r="AQ6" s="78"/>
      <c r="AR6" s="79"/>
      <c r="AS6" s="104"/>
      <c r="AT6" s="104"/>
      <c r="AU6" s="104"/>
      <c r="AV6" s="104"/>
      <c r="AW6" s="104"/>
      <c r="AX6" s="104"/>
      <c r="AY6" s="104"/>
      <c r="AZ6" s="105"/>
    </row>
    <row r="7" spans="1:52" ht="18" customHeight="1">
      <c r="A7" s="114" t="s">
        <v>105</v>
      </c>
      <c r="B7" s="1043">
        <v>1</v>
      </c>
      <c r="C7" s="136" t="s">
        <v>106</v>
      </c>
      <c r="D7" s="387">
        <f>+PUNTUACION!D7+COUNT(G$3:G$15)-E7+1</f>
        <v>37</v>
      </c>
      <c r="E7" s="82">
        <v>5</v>
      </c>
      <c r="F7" s="82"/>
      <c r="G7" s="294">
        <v>24</v>
      </c>
      <c r="H7" s="295" t="s">
        <v>335</v>
      </c>
      <c r="I7" s="296" t="s">
        <v>151</v>
      </c>
      <c r="J7" s="137">
        <f t="shared" si="0"/>
        <v>12.541829016731608</v>
      </c>
      <c r="K7" s="98">
        <f t="shared" si="1"/>
        <v>0.2524884259259259</v>
      </c>
      <c r="L7" s="98">
        <f t="shared" si="2"/>
        <v>0.2524884259259259</v>
      </c>
      <c r="M7" s="99">
        <f t="shared" si="3"/>
        <v>0.007754629629629695</v>
      </c>
      <c r="N7" s="116">
        <v>0.3541666666666667</v>
      </c>
      <c r="O7" s="117">
        <v>0.4689236111111111</v>
      </c>
      <c r="P7" s="117">
        <v>0.4728819444444445</v>
      </c>
      <c r="Q7" s="118">
        <f t="shared" si="4"/>
        <v>0.1147569444444444</v>
      </c>
      <c r="R7" s="118">
        <f t="shared" si="4"/>
        <v>0.003958333333333397</v>
      </c>
      <c r="S7" s="118">
        <f t="shared" si="5"/>
        <v>0.1187152777777778</v>
      </c>
      <c r="T7" s="138">
        <f t="shared" si="6"/>
        <v>12.284293653114947</v>
      </c>
      <c r="U7" s="297">
        <v>0.5006597222222222</v>
      </c>
      <c r="V7" s="298">
        <f t="shared" si="7"/>
        <v>0.027777777777777735</v>
      </c>
      <c r="W7" s="299">
        <v>0.5816782407407407</v>
      </c>
      <c r="X7" s="299">
        <v>0.585474537037037</v>
      </c>
      <c r="Y7" s="298">
        <f t="shared" si="8"/>
        <v>0.08101851851851849</v>
      </c>
      <c r="Z7" s="298">
        <f t="shared" si="9"/>
        <v>0.0037962962962962976</v>
      </c>
      <c r="AA7" s="298">
        <f t="shared" si="10"/>
        <v>0.08481481481481479</v>
      </c>
      <c r="AB7" s="300">
        <f t="shared" si="11"/>
        <v>11.790393013100438</v>
      </c>
      <c r="AC7" s="301">
        <v>0.6132523148148148</v>
      </c>
      <c r="AD7" s="302">
        <f t="shared" si="12"/>
        <v>0.02777777777777779</v>
      </c>
      <c r="AE7" s="303">
        <v>0.6622106481481481</v>
      </c>
      <c r="AF7" s="303">
        <v>0.6663310185185185</v>
      </c>
      <c r="AG7" s="304">
        <f t="shared" si="13"/>
        <v>0.048958333333333326</v>
      </c>
      <c r="AH7" s="302">
        <f t="shared" si="14"/>
        <v>0.004120370370370385</v>
      </c>
      <c r="AI7" s="302">
        <f t="shared" si="15"/>
        <v>0.048958333333333326</v>
      </c>
      <c r="AJ7" s="305">
        <f t="shared" si="16"/>
        <v>14.468085106382977</v>
      </c>
      <c r="AK7" s="139"/>
      <c r="AL7" s="78"/>
      <c r="AM7" s="78"/>
      <c r="AN7" s="78"/>
      <c r="AO7" s="78"/>
      <c r="AP7" s="78"/>
      <c r="AQ7" s="78"/>
      <c r="AR7" s="79"/>
      <c r="AS7" s="104"/>
      <c r="AT7" s="104"/>
      <c r="AU7" s="104"/>
      <c r="AV7" s="104"/>
      <c r="AW7" s="104"/>
      <c r="AX7" s="104"/>
      <c r="AY7" s="104"/>
      <c r="AZ7" s="105"/>
    </row>
    <row r="8" spans="1:52" ht="18" customHeight="1">
      <c r="A8" s="114" t="s">
        <v>105</v>
      </c>
      <c r="B8" s="1043">
        <v>1</v>
      </c>
      <c r="C8" s="136" t="s">
        <v>106</v>
      </c>
      <c r="D8" s="387">
        <f>+PUNTUACION!D8+COUNT(G$3:G$15)-E8+1</f>
        <v>34</v>
      </c>
      <c r="E8" s="82">
        <v>6</v>
      </c>
      <c r="F8" s="82"/>
      <c r="G8" s="294">
        <v>26</v>
      </c>
      <c r="H8" s="307" t="s">
        <v>152</v>
      </c>
      <c r="I8" s="308" t="s">
        <v>153</v>
      </c>
      <c r="J8" s="309">
        <f t="shared" si="0"/>
        <v>11.23429416112343</v>
      </c>
      <c r="K8" s="98">
        <f t="shared" si="1"/>
        <v>0.281875</v>
      </c>
      <c r="L8" s="98">
        <f t="shared" si="2"/>
        <v>0.281875</v>
      </c>
      <c r="M8" s="99">
        <f t="shared" si="3"/>
        <v>0.00832175925925932</v>
      </c>
      <c r="N8" s="116">
        <v>0.3541666666666667</v>
      </c>
      <c r="O8" s="117">
        <v>0.46895833333333337</v>
      </c>
      <c r="P8" s="117">
        <v>0.4731828703703704</v>
      </c>
      <c r="Q8" s="118">
        <f t="shared" si="4"/>
        <v>0.11479166666666668</v>
      </c>
      <c r="R8" s="118">
        <f t="shared" si="4"/>
        <v>0.004224537037037013</v>
      </c>
      <c r="S8" s="118">
        <f t="shared" si="5"/>
        <v>0.1190162037037037</v>
      </c>
      <c r="T8" s="138">
        <f t="shared" si="6"/>
        <v>12.253233492171544</v>
      </c>
      <c r="U8" s="297">
        <v>0.5009606481481481</v>
      </c>
      <c r="V8" s="298">
        <f t="shared" si="7"/>
        <v>0.027777777777777735</v>
      </c>
      <c r="W8" s="299">
        <v>0.5829976851851851</v>
      </c>
      <c r="X8" s="299">
        <v>0.5870949074074074</v>
      </c>
      <c r="Y8" s="298">
        <f t="shared" si="8"/>
        <v>0.08203703703703702</v>
      </c>
      <c r="Z8" s="298">
        <f t="shared" si="9"/>
        <v>0.004097222222222308</v>
      </c>
      <c r="AA8" s="298">
        <f t="shared" si="10"/>
        <v>0.08613425925925933</v>
      </c>
      <c r="AB8" s="300">
        <f t="shared" si="11"/>
        <v>11.609782316581562</v>
      </c>
      <c r="AC8" s="301">
        <v>0.6148726851851852</v>
      </c>
      <c r="AD8" s="302">
        <f t="shared" si="12"/>
        <v>0.02777777777777779</v>
      </c>
      <c r="AE8" s="303">
        <v>0.6915972222222222</v>
      </c>
      <c r="AF8" s="303">
        <v>0.6945601851851851</v>
      </c>
      <c r="AG8" s="304">
        <f t="shared" si="13"/>
        <v>0.07672453703703697</v>
      </c>
      <c r="AH8" s="302">
        <f t="shared" si="14"/>
        <v>0.002962962962962945</v>
      </c>
      <c r="AI8" s="302">
        <f t="shared" si="15"/>
        <v>0.07672453703703697</v>
      </c>
      <c r="AJ8" s="305">
        <f t="shared" si="16"/>
        <v>9.232161713682304</v>
      </c>
      <c r="AK8" s="139"/>
      <c r="AL8" s="78"/>
      <c r="AM8" s="78"/>
      <c r="AN8" s="78"/>
      <c r="AO8" s="78"/>
      <c r="AP8" s="78"/>
      <c r="AQ8" s="78"/>
      <c r="AR8" s="79"/>
      <c r="AS8" s="104"/>
      <c r="AT8" s="104"/>
      <c r="AU8" s="104"/>
      <c r="AV8" s="104"/>
      <c r="AW8" s="104"/>
      <c r="AX8" s="104"/>
      <c r="AY8" s="104"/>
      <c r="AZ8" s="105"/>
    </row>
    <row r="9" spans="1:52" ht="18" customHeight="1">
      <c r="A9" s="114" t="s">
        <v>105</v>
      </c>
      <c r="B9" s="1043">
        <v>1</v>
      </c>
      <c r="C9" s="136" t="s">
        <v>106</v>
      </c>
      <c r="D9" s="387">
        <f>+PUNTUACION!D9+COUNT(G$3:G$15)-E9+1</f>
        <v>31</v>
      </c>
      <c r="E9" s="82">
        <v>7</v>
      </c>
      <c r="F9" s="82"/>
      <c r="G9" s="294">
        <v>29</v>
      </c>
      <c r="H9" s="295" t="s">
        <v>336</v>
      </c>
      <c r="I9" s="296" t="s">
        <v>154</v>
      </c>
      <c r="J9" s="309">
        <f t="shared" si="0"/>
        <v>11.2292222450236</v>
      </c>
      <c r="K9" s="98">
        <f t="shared" si="1"/>
        <v>0.28200231481481475</v>
      </c>
      <c r="L9" s="98">
        <f t="shared" si="2"/>
        <v>0.28200231481481475</v>
      </c>
      <c r="M9" s="99">
        <f t="shared" si="3"/>
        <v>0.004930555555555605</v>
      </c>
      <c r="N9" s="116">
        <v>0.3541666666666667</v>
      </c>
      <c r="O9" s="117">
        <v>0.4689699074074074</v>
      </c>
      <c r="P9" s="117">
        <v>0.4725115740740741</v>
      </c>
      <c r="Q9" s="118">
        <f t="shared" si="4"/>
        <v>0.11480324074074072</v>
      </c>
      <c r="R9" s="118">
        <f t="shared" si="4"/>
        <v>0.0035416666666667207</v>
      </c>
      <c r="S9" s="118">
        <f t="shared" si="5"/>
        <v>0.11834490740740744</v>
      </c>
      <c r="T9" s="138">
        <f t="shared" si="6"/>
        <v>12.322738386308068</v>
      </c>
      <c r="U9" s="297">
        <v>0.5002893518518519</v>
      </c>
      <c r="V9" s="298">
        <f t="shared" si="7"/>
        <v>0.027777777777777735</v>
      </c>
      <c r="W9" s="299">
        <v>0.5829861111111111</v>
      </c>
      <c r="X9" s="299">
        <v>0.584375</v>
      </c>
      <c r="Y9" s="298">
        <f t="shared" si="8"/>
        <v>0.08269675925925923</v>
      </c>
      <c r="Z9" s="298">
        <f t="shared" si="9"/>
        <v>0.001388888888888884</v>
      </c>
      <c r="AA9" s="298">
        <f t="shared" si="10"/>
        <v>0.08408564814814812</v>
      </c>
      <c r="AB9" s="300">
        <f t="shared" si="11"/>
        <v>11.892635925671025</v>
      </c>
      <c r="AC9" s="301">
        <v>0.6121527777777778</v>
      </c>
      <c r="AD9" s="302">
        <f t="shared" si="12"/>
        <v>0.02777777777777779</v>
      </c>
      <c r="AE9" s="303">
        <v>0.691724537037037</v>
      </c>
      <c r="AF9" s="303">
        <v>0.693923611111111</v>
      </c>
      <c r="AG9" s="304">
        <f t="shared" si="13"/>
        <v>0.07957175925925919</v>
      </c>
      <c r="AH9" s="302">
        <f t="shared" si="14"/>
        <v>0.0021990740740740478</v>
      </c>
      <c r="AI9" s="302">
        <f t="shared" si="15"/>
        <v>0.07957175925925919</v>
      </c>
      <c r="AJ9" s="305">
        <f t="shared" si="16"/>
        <v>8.901818181818182</v>
      </c>
      <c r="AK9" s="139"/>
      <c r="AL9" s="78"/>
      <c r="AM9" s="78"/>
      <c r="AN9" s="78"/>
      <c r="AO9" s="78"/>
      <c r="AP9" s="78"/>
      <c r="AQ9" s="78"/>
      <c r="AR9" s="79"/>
      <c r="AS9" s="104"/>
      <c r="AT9" s="104"/>
      <c r="AU9" s="104"/>
      <c r="AV9" s="104"/>
      <c r="AW9" s="104"/>
      <c r="AX9" s="104"/>
      <c r="AY9" s="104"/>
      <c r="AZ9" s="105"/>
    </row>
    <row r="10" spans="1:52" ht="18" customHeight="1">
      <c r="A10" s="114" t="s">
        <v>105</v>
      </c>
      <c r="B10" s="1043">
        <v>1</v>
      </c>
      <c r="C10" s="136" t="s">
        <v>106</v>
      </c>
      <c r="D10" s="387">
        <f>+PUNTUACION!D10+COUNT(G$3:G$15)-E10+1</f>
        <v>28</v>
      </c>
      <c r="E10" s="82">
        <v>8</v>
      </c>
      <c r="F10" s="82"/>
      <c r="G10" s="294">
        <v>30</v>
      </c>
      <c r="H10" s="310" t="s">
        <v>327</v>
      </c>
      <c r="I10" s="296" t="s">
        <v>155</v>
      </c>
      <c r="J10" s="137">
        <f t="shared" si="0"/>
        <v>10.907786149982059</v>
      </c>
      <c r="K10" s="98">
        <f t="shared" si="1"/>
        <v>0.2903125000000001</v>
      </c>
      <c r="L10" s="98">
        <f t="shared" si="2"/>
        <v>0.2903125</v>
      </c>
      <c r="M10" s="99">
        <f t="shared" si="3"/>
        <v>0.00680555555555562</v>
      </c>
      <c r="N10" s="116">
        <v>0.3541666666666667</v>
      </c>
      <c r="O10" s="117">
        <v>0.4723148148148148</v>
      </c>
      <c r="P10" s="117">
        <v>0.4762152777777778</v>
      </c>
      <c r="Q10" s="118">
        <f t="shared" si="4"/>
        <v>0.11814814814814811</v>
      </c>
      <c r="R10" s="118">
        <f t="shared" si="4"/>
        <v>0.0039004629629629806</v>
      </c>
      <c r="S10" s="118">
        <f t="shared" si="5"/>
        <v>0.1220486111111111</v>
      </c>
      <c r="T10" s="138">
        <f t="shared" si="6"/>
        <v>11.948790896159316</v>
      </c>
      <c r="U10" s="297">
        <v>0.5039930555555555</v>
      </c>
      <c r="V10" s="298">
        <f t="shared" si="7"/>
        <v>0.027777777777777735</v>
      </c>
      <c r="W10" s="299">
        <v>0.5945833333333334</v>
      </c>
      <c r="X10" s="299">
        <v>0.597488425925926</v>
      </c>
      <c r="Y10" s="298">
        <f t="shared" si="8"/>
        <v>0.09059027777777784</v>
      </c>
      <c r="Z10" s="298">
        <f t="shared" si="9"/>
        <v>0.0029050925925926396</v>
      </c>
      <c r="AA10" s="298">
        <f t="shared" si="10"/>
        <v>0.09349537037037048</v>
      </c>
      <c r="AB10" s="300">
        <f t="shared" si="11"/>
        <v>10.695716761574648</v>
      </c>
      <c r="AC10" s="301">
        <v>0.6252662037037037</v>
      </c>
      <c r="AD10" s="302">
        <f t="shared" si="12"/>
        <v>0.02777777777777768</v>
      </c>
      <c r="AE10" s="303">
        <v>0.7000347222222222</v>
      </c>
      <c r="AF10" s="303">
        <v>0.7043402777777777</v>
      </c>
      <c r="AG10" s="304">
        <f t="shared" si="13"/>
        <v>0.07476851851851851</v>
      </c>
      <c r="AH10" s="302">
        <f t="shared" si="14"/>
        <v>0.0043055555555555625</v>
      </c>
      <c r="AI10" s="302">
        <f t="shared" si="15"/>
        <v>0.07476851851851851</v>
      </c>
      <c r="AJ10" s="305">
        <f t="shared" si="16"/>
        <v>9.473684210526317</v>
      </c>
      <c r="AK10" s="139"/>
      <c r="AL10" s="78"/>
      <c r="AM10" s="78"/>
      <c r="AN10" s="78"/>
      <c r="AO10" s="78"/>
      <c r="AP10" s="78"/>
      <c r="AQ10" s="78"/>
      <c r="AR10" s="79"/>
      <c r="AS10" s="104"/>
      <c r="AT10" s="104"/>
      <c r="AU10" s="104"/>
      <c r="AV10" s="104"/>
      <c r="AW10" s="104"/>
      <c r="AX10" s="104"/>
      <c r="AY10" s="104"/>
      <c r="AZ10" s="105"/>
    </row>
    <row r="11" spans="1:52" ht="18" customHeight="1">
      <c r="A11" s="114" t="s">
        <v>105</v>
      </c>
      <c r="B11" s="1043">
        <v>1</v>
      </c>
      <c r="C11" s="136" t="s">
        <v>106</v>
      </c>
      <c r="D11" s="387">
        <f>+PUNTUACION!D11+COUNT(G$3:G$15)-E11+1</f>
        <v>25</v>
      </c>
      <c r="E11" s="82">
        <v>9</v>
      </c>
      <c r="F11" s="82"/>
      <c r="G11" s="294">
        <v>21</v>
      </c>
      <c r="H11" s="311" t="s">
        <v>321</v>
      </c>
      <c r="I11" s="312" t="s">
        <v>156</v>
      </c>
      <c r="J11" s="137">
        <f t="shared" si="0"/>
        <v>10.727308370907664</v>
      </c>
      <c r="K11" s="98">
        <f t="shared" si="1"/>
        <v>0.29519675925925926</v>
      </c>
      <c r="L11" s="98">
        <f t="shared" si="2"/>
        <v>0.29519675925925926</v>
      </c>
      <c r="M11" s="99">
        <f t="shared" si="3"/>
        <v>0.006724537037037126</v>
      </c>
      <c r="N11" s="116">
        <v>0.3541666666666667</v>
      </c>
      <c r="O11" s="117">
        <v>0.4678587962962963</v>
      </c>
      <c r="P11" s="117">
        <v>0.4703240740740741</v>
      </c>
      <c r="Q11" s="118">
        <f t="shared" si="4"/>
        <v>0.1136921296296296</v>
      </c>
      <c r="R11" s="118">
        <f t="shared" si="4"/>
        <v>0.00246527777777783</v>
      </c>
      <c r="S11" s="118">
        <f t="shared" si="5"/>
        <v>0.11615740740740743</v>
      </c>
      <c r="T11" s="138">
        <f t="shared" si="6"/>
        <v>12.554802710243127</v>
      </c>
      <c r="U11" s="297">
        <v>0.49810185185185185</v>
      </c>
      <c r="V11" s="298">
        <f t="shared" si="7"/>
        <v>0.027777777777777735</v>
      </c>
      <c r="W11" s="299">
        <v>0.5822569444444444</v>
      </c>
      <c r="X11" s="299">
        <v>0.5865162037037037</v>
      </c>
      <c r="Y11" s="298">
        <f t="shared" si="8"/>
        <v>0.08415509259259257</v>
      </c>
      <c r="Z11" s="298">
        <f t="shared" si="9"/>
        <v>0.004259259259259296</v>
      </c>
      <c r="AA11" s="298">
        <f t="shared" si="10"/>
        <v>0.08841435185185187</v>
      </c>
      <c r="AB11" s="300">
        <f t="shared" si="11"/>
        <v>11.310380939913601</v>
      </c>
      <c r="AC11" s="301">
        <v>0.6142939814814815</v>
      </c>
      <c r="AD11" s="302">
        <f t="shared" si="12"/>
        <v>0.02777777777777779</v>
      </c>
      <c r="AE11" s="303">
        <v>0.7049189814814815</v>
      </c>
      <c r="AF11" s="303">
        <v>0.7108796296296296</v>
      </c>
      <c r="AG11" s="304">
        <f t="shared" si="13"/>
        <v>0.09062499999999996</v>
      </c>
      <c r="AH11" s="302">
        <f t="shared" si="14"/>
        <v>0.005960648148148118</v>
      </c>
      <c r="AI11" s="302">
        <f t="shared" si="15"/>
        <v>0.09062499999999996</v>
      </c>
      <c r="AJ11" s="305">
        <f t="shared" si="16"/>
        <v>7.816091954022989</v>
      </c>
      <c r="AK11" s="139"/>
      <c r="AL11" s="78"/>
      <c r="AM11" s="78"/>
      <c r="AN11" s="78"/>
      <c r="AO11" s="78"/>
      <c r="AP11" s="78"/>
      <c r="AQ11" s="78"/>
      <c r="AR11" s="79"/>
      <c r="AS11" s="104"/>
      <c r="AT11" s="104"/>
      <c r="AU11" s="104"/>
      <c r="AV11" s="104"/>
      <c r="AW11" s="104"/>
      <c r="AX11" s="104"/>
      <c r="AY11" s="104"/>
      <c r="AZ11" s="105"/>
    </row>
    <row r="12" spans="1:52" ht="18" customHeight="1">
      <c r="A12" s="114" t="s">
        <v>105</v>
      </c>
      <c r="B12" s="1043">
        <v>1</v>
      </c>
      <c r="C12" s="136" t="s">
        <v>106</v>
      </c>
      <c r="D12" s="387">
        <f>+PUNTUACION!D12+COUNT(G$3:G$15)-E12+1</f>
        <v>22</v>
      </c>
      <c r="E12" s="82">
        <v>10</v>
      </c>
      <c r="F12" s="82"/>
      <c r="G12" s="294">
        <v>32</v>
      </c>
      <c r="H12" s="310" t="s">
        <v>328</v>
      </c>
      <c r="I12" s="296" t="s">
        <v>157</v>
      </c>
      <c r="J12" s="137">
        <f t="shared" si="0"/>
        <v>10.71932299012694</v>
      </c>
      <c r="K12" s="98">
        <f t="shared" si="1"/>
        <v>0.29541666666666655</v>
      </c>
      <c r="L12" s="98">
        <f t="shared" si="2"/>
        <v>0.29541666666666666</v>
      </c>
      <c r="M12" s="99">
        <f t="shared" si="3"/>
        <v>0.006319444444444322</v>
      </c>
      <c r="N12" s="116">
        <v>0.3541666666666667</v>
      </c>
      <c r="O12" s="117">
        <v>0.46784722222222225</v>
      </c>
      <c r="P12" s="117">
        <v>0.4713541666666667</v>
      </c>
      <c r="Q12" s="118">
        <f t="shared" si="4"/>
        <v>0.11368055555555556</v>
      </c>
      <c r="R12" s="118">
        <f t="shared" si="4"/>
        <v>0.0035069444444444375</v>
      </c>
      <c r="S12" s="118">
        <f t="shared" si="5"/>
        <v>0.1171875</v>
      </c>
      <c r="T12" s="138">
        <f t="shared" si="6"/>
        <v>12.444444444444445</v>
      </c>
      <c r="U12" s="297">
        <v>0.4991319444444444</v>
      </c>
      <c r="V12" s="298">
        <f t="shared" si="7"/>
        <v>0.027777777777777735</v>
      </c>
      <c r="W12" s="299">
        <v>0.5822337962962963</v>
      </c>
      <c r="X12" s="299">
        <v>0.5850462962962962</v>
      </c>
      <c r="Y12" s="298">
        <f t="shared" si="8"/>
        <v>0.08310185185185193</v>
      </c>
      <c r="Z12" s="298">
        <f t="shared" si="9"/>
        <v>0.0028124999999998845</v>
      </c>
      <c r="AA12" s="298">
        <f t="shared" si="10"/>
        <v>0.08591435185185181</v>
      </c>
      <c r="AB12" s="300">
        <f t="shared" si="11"/>
        <v>11.639498854910414</v>
      </c>
      <c r="AC12" s="301">
        <v>0.6128240740740741</v>
      </c>
      <c r="AD12" s="302">
        <f t="shared" si="12"/>
        <v>0.0277777777777779</v>
      </c>
      <c r="AE12" s="303">
        <v>0.7051388888888889</v>
      </c>
      <c r="AF12" s="303">
        <v>0.7066203703703704</v>
      </c>
      <c r="AG12" s="304">
        <f t="shared" si="13"/>
        <v>0.09231481481481474</v>
      </c>
      <c r="AH12" s="302">
        <f t="shared" si="14"/>
        <v>0.001481481481481528</v>
      </c>
      <c r="AI12" s="302">
        <f t="shared" si="15"/>
        <v>0.09231481481481474</v>
      </c>
      <c r="AJ12" s="305">
        <f t="shared" si="16"/>
        <v>7.673019057171513</v>
      </c>
      <c r="AK12" s="139"/>
      <c r="AL12" s="78"/>
      <c r="AM12" s="78"/>
      <c r="AN12" s="78"/>
      <c r="AO12" s="78"/>
      <c r="AP12" s="78"/>
      <c r="AQ12" s="78"/>
      <c r="AR12" s="79"/>
      <c r="AS12" s="104"/>
      <c r="AT12" s="104"/>
      <c r="AU12" s="104"/>
      <c r="AV12" s="104"/>
      <c r="AW12" s="104"/>
      <c r="AX12" s="104"/>
      <c r="AY12" s="104"/>
      <c r="AZ12" s="105"/>
    </row>
    <row r="13" spans="1:52" ht="18" customHeight="1">
      <c r="A13" s="114" t="s">
        <v>105</v>
      </c>
      <c r="B13" s="1043">
        <v>1</v>
      </c>
      <c r="C13" s="136" t="s">
        <v>106</v>
      </c>
      <c r="D13" s="313" t="s">
        <v>158</v>
      </c>
      <c r="E13" s="82" t="s">
        <v>159</v>
      </c>
      <c r="F13" s="82"/>
      <c r="G13" s="294">
        <v>12</v>
      </c>
      <c r="H13" s="295" t="s">
        <v>325</v>
      </c>
      <c r="I13" s="296" t="s">
        <v>160</v>
      </c>
      <c r="J13" s="137"/>
      <c r="K13" s="98"/>
      <c r="L13" s="98"/>
      <c r="M13" s="99"/>
      <c r="N13" s="116">
        <v>0.3541666666666667</v>
      </c>
      <c r="O13" s="117">
        <v>0.46893518518518523</v>
      </c>
      <c r="P13" s="117">
        <v>0.4720486111111111</v>
      </c>
      <c r="Q13" s="118">
        <f t="shared" si="4"/>
        <v>0.11476851851851855</v>
      </c>
      <c r="R13" s="118">
        <f t="shared" si="4"/>
        <v>0.0031134259259258945</v>
      </c>
      <c r="S13" s="118">
        <f t="shared" si="5"/>
        <v>0.11788194444444444</v>
      </c>
      <c r="T13" s="138">
        <f t="shared" si="6"/>
        <v>12.371134020618557</v>
      </c>
      <c r="U13" s="297">
        <v>0.4998263888888889</v>
      </c>
      <c r="V13" s="298">
        <f t="shared" si="7"/>
        <v>0.02777777777777779</v>
      </c>
      <c r="W13" s="299">
        <v>0.5836342592592593</v>
      </c>
      <c r="X13" s="299">
        <v>0.5871527777777777</v>
      </c>
      <c r="Y13" s="298">
        <f t="shared" si="8"/>
        <v>0.08380787037037035</v>
      </c>
      <c r="Z13" s="298">
        <f t="shared" si="9"/>
        <v>0.0035185185185184764</v>
      </c>
      <c r="AA13" s="298">
        <f t="shared" si="10"/>
        <v>0.08732638888888883</v>
      </c>
      <c r="AB13" s="300">
        <f t="shared" si="11"/>
        <v>11.451292246520874</v>
      </c>
      <c r="AC13" s="301"/>
      <c r="AD13" s="302"/>
      <c r="AE13" s="303"/>
      <c r="AF13" s="303"/>
      <c r="AG13" s="304"/>
      <c r="AH13" s="302"/>
      <c r="AI13" s="302"/>
      <c r="AJ13" s="305"/>
      <c r="AK13" s="139"/>
      <c r="AL13" s="78"/>
      <c r="AM13" s="78"/>
      <c r="AN13" s="78"/>
      <c r="AO13" s="78"/>
      <c r="AP13" s="78"/>
      <c r="AQ13" s="78"/>
      <c r="AR13" s="79"/>
      <c r="AS13" s="104"/>
      <c r="AT13" s="104"/>
      <c r="AU13" s="104"/>
      <c r="AV13" s="104"/>
      <c r="AW13" s="104"/>
      <c r="AX13" s="104"/>
      <c r="AY13" s="104"/>
      <c r="AZ13" s="105"/>
    </row>
    <row r="14" spans="1:52" ht="18" customHeight="1">
      <c r="A14" s="114" t="s">
        <v>105</v>
      </c>
      <c r="B14" s="1043">
        <v>1</v>
      </c>
      <c r="C14" s="136" t="s">
        <v>106</v>
      </c>
      <c r="D14" s="1220" t="s">
        <v>161</v>
      </c>
      <c r="E14" s="1221"/>
      <c r="F14" s="82"/>
      <c r="G14" s="294">
        <v>14</v>
      </c>
      <c r="H14" s="310" t="s">
        <v>331</v>
      </c>
      <c r="I14" s="296" t="s">
        <v>162</v>
      </c>
      <c r="J14" s="137"/>
      <c r="K14" s="98"/>
      <c r="L14" s="98"/>
      <c r="M14" s="99"/>
      <c r="N14" s="116">
        <v>0.3541666666666667</v>
      </c>
      <c r="O14" s="117">
        <v>0.5658101851851852</v>
      </c>
      <c r="P14" s="117">
        <v>0.5700578703703704</v>
      </c>
      <c r="Q14" s="118">
        <f t="shared" si="4"/>
        <v>0.21164351851851854</v>
      </c>
      <c r="R14" s="118">
        <f t="shared" si="4"/>
        <v>0.004247685185185146</v>
      </c>
      <c r="S14" s="118">
        <f t="shared" si="5"/>
        <v>0.21589120370370368</v>
      </c>
      <c r="T14" s="138">
        <f t="shared" si="6"/>
        <v>6.754945585160564</v>
      </c>
      <c r="U14" s="297"/>
      <c r="V14" s="298"/>
      <c r="W14" s="299"/>
      <c r="X14" s="299"/>
      <c r="Y14" s="298"/>
      <c r="Z14" s="298"/>
      <c r="AA14" s="298"/>
      <c r="AB14" s="300"/>
      <c r="AC14" s="301"/>
      <c r="AD14" s="302"/>
      <c r="AE14" s="303"/>
      <c r="AF14" s="303"/>
      <c r="AG14" s="304"/>
      <c r="AH14" s="302"/>
      <c r="AI14" s="302"/>
      <c r="AJ14" s="305"/>
      <c r="AK14" s="139"/>
      <c r="AL14" s="78"/>
      <c r="AM14" s="78"/>
      <c r="AN14" s="78"/>
      <c r="AO14" s="78"/>
      <c r="AP14" s="78"/>
      <c r="AQ14" s="78"/>
      <c r="AR14" s="79"/>
      <c r="AS14" s="104"/>
      <c r="AT14" s="104"/>
      <c r="AU14" s="104"/>
      <c r="AV14" s="104"/>
      <c r="AW14" s="104"/>
      <c r="AX14" s="104"/>
      <c r="AY14" s="104"/>
      <c r="AZ14" s="105"/>
    </row>
    <row r="15" spans="1:52" ht="18" customHeight="1" thickBot="1">
      <c r="A15" s="110" t="s">
        <v>105</v>
      </c>
      <c r="B15" s="1044">
        <v>1</v>
      </c>
      <c r="C15" s="283" t="s">
        <v>106</v>
      </c>
      <c r="D15" s="1222" t="s">
        <v>161</v>
      </c>
      <c r="E15" s="1223"/>
      <c r="F15" s="84"/>
      <c r="G15" s="314">
        <v>50</v>
      </c>
      <c r="H15" s="315" t="s">
        <v>337</v>
      </c>
      <c r="I15" s="316" t="s">
        <v>163</v>
      </c>
      <c r="J15" s="145"/>
      <c r="K15" s="100"/>
      <c r="L15" s="100"/>
      <c r="M15" s="101"/>
      <c r="N15" s="121">
        <v>0.3541666666666667</v>
      </c>
      <c r="O15" s="112"/>
      <c r="P15" s="112"/>
      <c r="Q15" s="113"/>
      <c r="R15" s="113"/>
      <c r="S15" s="113"/>
      <c r="T15" s="146"/>
      <c r="U15" s="317"/>
      <c r="V15" s="318"/>
      <c r="W15" s="319"/>
      <c r="X15" s="319"/>
      <c r="Y15" s="318"/>
      <c r="Z15" s="318"/>
      <c r="AA15" s="318"/>
      <c r="AB15" s="320"/>
      <c r="AC15" s="321"/>
      <c r="AD15" s="322"/>
      <c r="AE15" s="323"/>
      <c r="AF15" s="323"/>
      <c r="AG15" s="322"/>
      <c r="AH15" s="322"/>
      <c r="AI15" s="322"/>
      <c r="AJ15" s="324"/>
      <c r="AK15" s="139"/>
      <c r="AL15" s="78"/>
      <c r="AM15" s="78"/>
      <c r="AN15" s="78"/>
      <c r="AO15" s="78"/>
      <c r="AP15" s="78"/>
      <c r="AQ15" s="78"/>
      <c r="AR15" s="79"/>
      <c r="AS15" s="104"/>
      <c r="AT15" s="104"/>
      <c r="AU15" s="104"/>
      <c r="AV15" s="104"/>
      <c r="AW15" s="104"/>
      <c r="AX15" s="104"/>
      <c r="AY15" s="104"/>
      <c r="AZ15" s="105"/>
    </row>
    <row r="16" spans="1:68" ht="18" customHeight="1">
      <c r="A16" s="325" t="s">
        <v>116</v>
      </c>
      <c r="B16" s="1043">
        <v>2</v>
      </c>
      <c r="C16" s="136" t="s">
        <v>106</v>
      </c>
      <c r="D16" s="416" t="s">
        <v>217</v>
      </c>
      <c r="E16" s="82">
        <v>1</v>
      </c>
      <c r="F16" s="82"/>
      <c r="G16" s="326">
        <v>43</v>
      </c>
      <c r="H16" s="327" t="s">
        <v>164</v>
      </c>
      <c r="I16" s="328" t="s">
        <v>165</v>
      </c>
      <c r="J16" s="309">
        <f aca="true" t="shared" si="17" ref="J16:J41">$C$54/(MINUTE(K16)/60+HOUR(K16)+SECOND(K16)/3600)</f>
        <v>13.522675217590471</v>
      </c>
      <c r="K16" s="98">
        <f aca="true" t="shared" si="18" ref="K16:K37">+AA16+AI16</f>
        <v>0.12633101851851858</v>
      </c>
      <c r="L16" s="98">
        <f>+AE16-U16-B$48</f>
        <v>0.12633101851851855</v>
      </c>
      <c r="M16" s="99">
        <f>+Z16+AH16</f>
        <v>0.004224537037036902</v>
      </c>
      <c r="N16" s="212"/>
      <c r="O16" s="213"/>
      <c r="P16" s="213"/>
      <c r="Q16" s="214"/>
      <c r="R16" s="214"/>
      <c r="S16" s="214"/>
      <c r="T16" s="215"/>
      <c r="U16" s="297">
        <v>0.4166666666666667</v>
      </c>
      <c r="V16" s="298"/>
      <c r="W16" s="299">
        <v>0.4882523148148148</v>
      </c>
      <c r="X16" s="299">
        <v>0.4901041666666666</v>
      </c>
      <c r="Y16" s="298">
        <f aca="true" t="shared" si="19" ref="Y16:Y38">W16-U16</f>
        <v>0.0715856481481481</v>
      </c>
      <c r="Z16" s="298">
        <f aca="true" t="shared" si="20" ref="Z16:Z38">X16-W16</f>
        <v>0.0018518518518518268</v>
      </c>
      <c r="AA16" s="298">
        <f aca="true" t="shared" si="21" ref="AA16:AA38">X16-U16</f>
        <v>0.07343749999999993</v>
      </c>
      <c r="AB16" s="300">
        <f aca="true" t="shared" si="22" ref="AB16:AB40">$B$52/(MINUTE(AA16)/60+HOUR(AA16)+SECOND(AA16)/3600)</f>
        <v>13.617021276595745</v>
      </c>
      <c r="AC16" s="301">
        <v>0.5109374999999999</v>
      </c>
      <c r="AD16" s="302">
        <f aca="true" t="shared" si="23" ref="AD16:AD37">+AC16-X16</f>
        <v>0.020833333333333315</v>
      </c>
      <c r="AE16" s="303">
        <v>0.5638310185185186</v>
      </c>
      <c r="AF16" s="303">
        <v>0.5662037037037037</v>
      </c>
      <c r="AG16" s="302">
        <f aca="true" t="shared" si="24" ref="AG16:AG37">AE16-AC16</f>
        <v>0.052893518518518645</v>
      </c>
      <c r="AH16" s="302">
        <f aca="true" t="shared" si="25" ref="AH16:AH37">AF16-AE16</f>
        <v>0.002372685185185075</v>
      </c>
      <c r="AI16" s="302">
        <f aca="true" t="shared" si="26" ref="AI16:AI37">AE16-AC16</f>
        <v>0.052893518518518645</v>
      </c>
      <c r="AJ16" s="305">
        <f aca="true" t="shared" si="27" ref="AJ16:AJ37">$B$53/(MINUTE(AG16)/60+HOUR(AI16)+SECOND(AI16)/3600)</f>
        <v>13.391684901531729</v>
      </c>
      <c r="AK16" s="139"/>
      <c r="AL16" s="78"/>
      <c r="AM16" s="78"/>
      <c r="AN16" s="78"/>
      <c r="AO16" s="78"/>
      <c r="AP16" s="78"/>
      <c r="AQ16" s="78"/>
      <c r="AR16" s="79"/>
      <c r="AS16" s="104"/>
      <c r="AT16" s="104"/>
      <c r="AU16" s="104"/>
      <c r="AV16" s="104"/>
      <c r="AW16" s="104"/>
      <c r="AX16" s="104"/>
      <c r="AY16" s="104"/>
      <c r="AZ16" s="105"/>
      <c r="BP16" s="386">
        <f>+AF17-AF16</f>
        <v>0.0005439814814816035</v>
      </c>
    </row>
    <row r="17" spans="1:52" ht="18" customHeight="1">
      <c r="A17" s="325" t="s">
        <v>116</v>
      </c>
      <c r="B17" s="1043">
        <v>2</v>
      </c>
      <c r="C17" s="136" t="s">
        <v>106</v>
      </c>
      <c r="D17" s="416" t="s">
        <v>217</v>
      </c>
      <c r="E17" s="82">
        <v>2</v>
      </c>
      <c r="F17" s="82"/>
      <c r="G17" s="329">
        <v>35</v>
      </c>
      <c r="H17" s="330" t="s">
        <v>338</v>
      </c>
      <c r="I17" s="331" t="s">
        <v>166</v>
      </c>
      <c r="J17" s="309">
        <f t="shared" si="17"/>
        <v>13.521436423598386</v>
      </c>
      <c r="K17" s="98">
        <f t="shared" si="18"/>
        <v>0.12634259259259262</v>
      </c>
      <c r="L17" s="98">
        <f aca="true" t="shared" si="28" ref="L17:L39">+AE17-U17-B$48</f>
        <v>0.1263425925925926</v>
      </c>
      <c r="M17" s="99">
        <f aca="true" t="shared" si="29" ref="M17:M37">+R17+AH17</f>
        <v>0.0029050925925926396</v>
      </c>
      <c r="N17" s="212"/>
      <c r="O17" s="213"/>
      <c r="P17" s="213"/>
      <c r="Q17" s="214"/>
      <c r="R17" s="214"/>
      <c r="S17" s="214"/>
      <c r="T17" s="215"/>
      <c r="U17" s="297">
        <v>0.4166666666666667</v>
      </c>
      <c r="V17" s="298"/>
      <c r="W17" s="299">
        <v>0.4875347222222222</v>
      </c>
      <c r="X17" s="299">
        <v>0.4912152777777778</v>
      </c>
      <c r="Y17" s="298">
        <f t="shared" si="19"/>
        <v>0.07086805555555553</v>
      </c>
      <c r="Z17" s="298">
        <f t="shared" si="20"/>
        <v>0.003680555555555576</v>
      </c>
      <c r="AA17" s="298">
        <f t="shared" si="21"/>
        <v>0.07454861111111111</v>
      </c>
      <c r="AB17" s="300">
        <f t="shared" si="22"/>
        <v>13.414066138798324</v>
      </c>
      <c r="AC17" s="301">
        <v>0.5120486111111111</v>
      </c>
      <c r="AD17" s="302">
        <f t="shared" si="23"/>
        <v>0.020833333333333315</v>
      </c>
      <c r="AE17" s="303">
        <v>0.5638425925925926</v>
      </c>
      <c r="AF17" s="303">
        <v>0.5667476851851853</v>
      </c>
      <c r="AG17" s="302">
        <f t="shared" si="24"/>
        <v>0.05179398148148151</v>
      </c>
      <c r="AH17" s="302">
        <f t="shared" si="25"/>
        <v>0.0029050925925926396</v>
      </c>
      <c r="AI17" s="302">
        <f t="shared" si="26"/>
        <v>0.05179398148148151</v>
      </c>
      <c r="AJ17" s="305">
        <f t="shared" si="27"/>
        <v>13.675977653631284</v>
      </c>
      <c r="AK17" s="139"/>
      <c r="AL17" s="78"/>
      <c r="AM17" s="78"/>
      <c r="AN17" s="78"/>
      <c r="AO17" s="78"/>
      <c r="AP17" s="78"/>
      <c r="AQ17" s="78"/>
      <c r="AR17" s="78"/>
      <c r="AS17" s="103"/>
      <c r="AT17" s="104"/>
      <c r="AU17" s="104"/>
      <c r="AV17" s="104"/>
      <c r="AW17" s="104"/>
      <c r="AX17" s="104"/>
      <c r="AY17" s="104"/>
      <c r="AZ17" s="105"/>
    </row>
    <row r="18" spans="1:55" ht="18" customHeight="1">
      <c r="A18" s="332" t="s">
        <v>116</v>
      </c>
      <c r="B18" s="1045">
        <v>2</v>
      </c>
      <c r="C18" s="140" t="s">
        <v>106</v>
      </c>
      <c r="D18" s="416" t="s">
        <v>217</v>
      </c>
      <c r="E18" s="74">
        <v>3</v>
      </c>
      <c r="F18" s="74"/>
      <c r="G18" s="333">
        <v>9</v>
      </c>
      <c r="H18" s="334" t="s">
        <v>339</v>
      </c>
      <c r="I18" s="335" t="s">
        <v>32</v>
      </c>
      <c r="J18" s="336">
        <f t="shared" si="17"/>
        <v>13.011283497884344</v>
      </c>
      <c r="K18" s="98">
        <f t="shared" si="18"/>
        <v>0.13129629629629636</v>
      </c>
      <c r="L18" s="102">
        <f t="shared" si="28"/>
        <v>0.13129629629629633</v>
      </c>
      <c r="M18" s="99">
        <f t="shared" si="29"/>
        <v>0.0073611111111110406</v>
      </c>
      <c r="N18" s="212"/>
      <c r="O18" s="220"/>
      <c r="P18" s="220"/>
      <c r="Q18" s="221"/>
      <c r="R18" s="221"/>
      <c r="S18" s="221"/>
      <c r="T18" s="215"/>
      <c r="U18" s="297">
        <v>0.4166666666666667</v>
      </c>
      <c r="V18" s="298"/>
      <c r="W18" s="299">
        <v>0.48758101851851854</v>
      </c>
      <c r="X18" s="299">
        <v>0.4920717592592592</v>
      </c>
      <c r="Y18" s="298">
        <f t="shared" si="19"/>
        <v>0.07091435185185185</v>
      </c>
      <c r="Z18" s="298">
        <f t="shared" si="20"/>
        <v>0.004490740740740684</v>
      </c>
      <c r="AA18" s="298">
        <f t="shared" si="21"/>
        <v>0.07540509259259254</v>
      </c>
      <c r="AB18" s="300">
        <f t="shared" si="22"/>
        <v>13.261703760552571</v>
      </c>
      <c r="AC18" s="301">
        <v>0.5129050925925925</v>
      </c>
      <c r="AD18" s="302">
        <f t="shared" si="23"/>
        <v>0.020833333333333315</v>
      </c>
      <c r="AE18" s="303">
        <v>0.5687962962962964</v>
      </c>
      <c r="AF18" s="303">
        <v>0.5761574074074074</v>
      </c>
      <c r="AG18" s="304">
        <f t="shared" si="24"/>
        <v>0.05589120370370382</v>
      </c>
      <c r="AH18" s="302">
        <f t="shared" si="25"/>
        <v>0.0073611111111110406</v>
      </c>
      <c r="AI18" s="302">
        <f t="shared" si="26"/>
        <v>0.05589120370370382</v>
      </c>
      <c r="AJ18" s="305">
        <f t="shared" si="27"/>
        <v>12.673431352246844</v>
      </c>
      <c r="AK18" s="142"/>
      <c r="AL18" s="72"/>
      <c r="AM18" s="72"/>
      <c r="AN18" s="72"/>
      <c r="AO18" s="72"/>
      <c r="AP18" s="72"/>
      <c r="AQ18" s="72"/>
      <c r="AR18" s="73"/>
      <c r="AS18" s="77"/>
      <c r="AT18" s="72"/>
      <c r="AU18" s="72"/>
      <c r="AV18" s="72"/>
      <c r="AW18" s="72"/>
      <c r="AX18" s="72"/>
      <c r="AY18" s="72"/>
      <c r="AZ18" s="71"/>
      <c r="BA18" s="24"/>
      <c r="BB18" s="24"/>
      <c r="BC18" s="155"/>
    </row>
    <row r="19" spans="1:52" ht="18" customHeight="1">
      <c r="A19" s="332" t="s">
        <v>116</v>
      </c>
      <c r="B19" s="1045">
        <v>2</v>
      </c>
      <c r="C19" s="140" t="s">
        <v>106</v>
      </c>
      <c r="D19" s="416" t="s">
        <v>217</v>
      </c>
      <c r="E19" s="74">
        <f>+E18+1</f>
        <v>4</v>
      </c>
      <c r="F19" s="74"/>
      <c r="G19" s="333">
        <v>3</v>
      </c>
      <c r="H19" s="330" t="s">
        <v>167</v>
      </c>
      <c r="I19" s="335" t="s">
        <v>44</v>
      </c>
      <c r="J19" s="336">
        <f t="shared" si="17"/>
        <v>12.166172106824925</v>
      </c>
      <c r="K19" s="98">
        <f t="shared" si="18"/>
        <v>0.1404166666666667</v>
      </c>
      <c r="L19" s="102">
        <f t="shared" si="28"/>
        <v>0.1404166666666666</v>
      </c>
      <c r="M19" s="99">
        <f t="shared" si="29"/>
        <v>0.010682870370370412</v>
      </c>
      <c r="N19" s="212"/>
      <c r="O19" s="220"/>
      <c r="P19" s="220"/>
      <c r="Q19" s="221"/>
      <c r="R19" s="221"/>
      <c r="S19" s="221"/>
      <c r="T19" s="215"/>
      <c r="U19" s="297">
        <v>0.4166666666666667</v>
      </c>
      <c r="V19" s="298"/>
      <c r="W19" s="299">
        <v>0.49040509259259263</v>
      </c>
      <c r="X19" s="299">
        <v>0.5014814814814815</v>
      </c>
      <c r="Y19" s="298">
        <f t="shared" si="19"/>
        <v>0.07373842592592594</v>
      </c>
      <c r="Z19" s="298">
        <f t="shared" si="20"/>
        <v>0.0110763888888889</v>
      </c>
      <c r="AA19" s="298">
        <f t="shared" si="21"/>
        <v>0.08481481481481484</v>
      </c>
      <c r="AB19" s="300">
        <f t="shared" si="22"/>
        <v>11.790393013100438</v>
      </c>
      <c r="AC19" s="301">
        <v>0.5223148148148148</v>
      </c>
      <c r="AD19" s="302">
        <f t="shared" si="23"/>
        <v>0.02083333333333326</v>
      </c>
      <c r="AE19" s="303">
        <v>0.5779166666666666</v>
      </c>
      <c r="AF19" s="303">
        <v>0.588599537037037</v>
      </c>
      <c r="AG19" s="304">
        <f t="shared" si="24"/>
        <v>0.05560185185185185</v>
      </c>
      <c r="AH19" s="302">
        <f t="shared" si="25"/>
        <v>0.010682870370370412</v>
      </c>
      <c r="AI19" s="302">
        <f t="shared" si="26"/>
        <v>0.05560185185185185</v>
      </c>
      <c r="AJ19" s="305">
        <f t="shared" si="27"/>
        <v>12.73938384679434</v>
      </c>
      <c r="AK19" s="142"/>
      <c r="AL19" s="72"/>
      <c r="AM19" s="72"/>
      <c r="AN19" s="72"/>
      <c r="AO19" s="72"/>
      <c r="AP19" s="72"/>
      <c r="AQ19" s="72"/>
      <c r="AR19" s="72"/>
      <c r="AS19" s="103"/>
      <c r="AT19" s="104"/>
      <c r="AU19" s="104"/>
      <c r="AV19" s="104"/>
      <c r="AW19" s="104"/>
      <c r="AX19" s="104"/>
      <c r="AY19" s="104"/>
      <c r="AZ19" s="105"/>
    </row>
    <row r="20" spans="1:52" ht="18" customHeight="1">
      <c r="A20" s="332" t="s">
        <v>116</v>
      </c>
      <c r="B20" s="1045">
        <v>2</v>
      </c>
      <c r="C20" s="140" t="s">
        <v>106</v>
      </c>
      <c r="D20" s="153">
        <v>15</v>
      </c>
      <c r="E20" s="74">
        <f aca="true" t="shared" si="30" ref="E20:E37">+E19+1</f>
        <v>5</v>
      </c>
      <c r="F20" s="82"/>
      <c r="G20" s="329">
        <v>40</v>
      </c>
      <c r="H20" s="334" t="s">
        <v>168</v>
      </c>
      <c r="I20" s="335" t="s">
        <v>169</v>
      </c>
      <c r="J20" s="336">
        <f t="shared" si="17"/>
        <v>10.937384216376435</v>
      </c>
      <c r="K20" s="98">
        <f t="shared" si="18"/>
        <v>0.15619212962962975</v>
      </c>
      <c r="L20" s="102">
        <f t="shared" si="28"/>
        <v>0.15619212962962967</v>
      </c>
      <c r="M20" s="99">
        <f t="shared" si="29"/>
        <v>0.002083333333333215</v>
      </c>
      <c r="N20" s="212"/>
      <c r="O20" s="220"/>
      <c r="P20" s="220"/>
      <c r="Q20" s="221"/>
      <c r="R20" s="221"/>
      <c r="S20" s="221"/>
      <c r="T20" s="215"/>
      <c r="U20" s="297">
        <v>0.4166666666666667</v>
      </c>
      <c r="V20" s="298"/>
      <c r="W20" s="299">
        <v>0.5098958333333333</v>
      </c>
      <c r="X20" s="299">
        <v>0.5141087962962964</v>
      </c>
      <c r="Y20" s="298">
        <f t="shared" si="19"/>
        <v>0.09322916666666664</v>
      </c>
      <c r="Z20" s="298">
        <f t="shared" si="20"/>
        <v>0.004212962962963029</v>
      </c>
      <c r="AA20" s="298">
        <f t="shared" si="21"/>
        <v>0.09744212962962967</v>
      </c>
      <c r="AB20" s="300">
        <f t="shared" si="22"/>
        <v>10.262501484736903</v>
      </c>
      <c r="AC20" s="301">
        <v>0.5349421296296296</v>
      </c>
      <c r="AD20" s="302">
        <f t="shared" si="23"/>
        <v>0.02083333333333326</v>
      </c>
      <c r="AE20" s="303">
        <v>0.5936921296296297</v>
      </c>
      <c r="AF20" s="303">
        <v>0.5957754629629629</v>
      </c>
      <c r="AG20" s="304">
        <f t="shared" si="24"/>
        <v>0.05875000000000008</v>
      </c>
      <c r="AH20" s="302">
        <f t="shared" si="25"/>
        <v>0.002083333333333215</v>
      </c>
      <c r="AI20" s="302">
        <f t="shared" si="26"/>
        <v>0.05875000000000008</v>
      </c>
      <c r="AJ20" s="305">
        <f t="shared" si="27"/>
        <v>12.056737588652483</v>
      </c>
      <c r="AK20" s="142"/>
      <c r="AL20" s="72"/>
      <c r="AM20" s="72"/>
      <c r="AN20" s="72"/>
      <c r="AO20" s="72"/>
      <c r="AP20" s="72"/>
      <c r="AQ20" s="72"/>
      <c r="AR20" s="72"/>
      <c r="AS20" s="103"/>
      <c r="AT20" s="104"/>
      <c r="AU20" s="104"/>
      <c r="AV20" s="104"/>
      <c r="AW20" s="104"/>
      <c r="AX20" s="104"/>
      <c r="AY20" s="104"/>
      <c r="AZ20" s="105"/>
    </row>
    <row r="21" spans="1:52" ht="18" customHeight="1">
      <c r="A21" s="332" t="s">
        <v>116</v>
      </c>
      <c r="B21" s="1045">
        <v>2</v>
      </c>
      <c r="C21" s="140" t="s">
        <v>106</v>
      </c>
      <c r="D21" s="141">
        <v>12</v>
      </c>
      <c r="E21" s="74">
        <f t="shared" si="30"/>
        <v>6</v>
      </c>
      <c r="F21" s="74"/>
      <c r="G21" s="333">
        <v>46</v>
      </c>
      <c r="H21" s="334" t="s">
        <v>340</v>
      </c>
      <c r="I21" s="335" t="s">
        <v>170</v>
      </c>
      <c r="J21" s="336">
        <f t="shared" si="17"/>
        <v>10.933333333333334</v>
      </c>
      <c r="K21" s="98">
        <f t="shared" si="18"/>
        <v>0.15625000000000006</v>
      </c>
      <c r="L21" s="102">
        <f t="shared" si="28"/>
        <v>0.15624999999999997</v>
      </c>
      <c r="M21" s="99">
        <f t="shared" si="29"/>
        <v>0.0020486111111110983</v>
      </c>
      <c r="N21" s="212"/>
      <c r="O21" s="220"/>
      <c r="P21" s="220"/>
      <c r="Q21" s="221"/>
      <c r="R21" s="221"/>
      <c r="S21" s="221"/>
      <c r="T21" s="215"/>
      <c r="U21" s="297">
        <v>0.4166666666666667</v>
      </c>
      <c r="V21" s="298"/>
      <c r="W21" s="299">
        <v>0.5099074074074074</v>
      </c>
      <c r="X21" s="299">
        <v>0.5138310185185185</v>
      </c>
      <c r="Y21" s="298">
        <f t="shared" si="19"/>
        <v>0.09324074074074068</v>
      </c>
      <c r="Z21" s="298">
        <f t="shared" si="20"/>
        <v>0.003923611111111169</v>
      </c>
      <c r="AA21" s="298">
        <f t="shared" si="21"/>
        <v>0.09716435185185185</v>
      </c>
      <c r="AB21" s="300">
        <f t="shared" si="22"/>
        <v>10.291840381179274</v>
      </c>
      <c r="AC21" s="301">
        <v>0.5346643518518518</v>
      </c>
      <c r="AD21" s="302">
        <f t="shared" si="23"/>
        <v>0.02083333333333326</v>
      </c>
      <c r="AE21" s="303">
        <v>0.59375</v>
      </c>
      <c r="AF21" s="303">
        <v>0.5957986111111111</v>
      </c>
      <c r="AG21" s="304">
        <f t="shared" si="24"/>
        <v>0.05908564814814821</v>
      </c>
      <c r="AH21" s="302">
        <f t="shared" si="25"/>
        <v>0.0020486111111110983</v>
      </c>
      <c r="AI21" s="302">
        <f t="shared" si="26"/>
        <v>0.05908564814814821</v>
      </c>
      <c r="AJ21" s="305">
        <f t="shared" si="27"/>
        <v>11.988246816846228</v>
      </c>
      <c r="AK21" s="142"/>
      <c r="AL21" s="72"/>
      <c r="AM21" s="72"/>
      <c r="AN21" s="72"/>
      <c r="AO21" s="72"/>
      <c r="AP21" s="72"/>
      <c r="AQ21" s="72"/>
      <c r="AR21" s="73"/>
      <c r="AS21" s="77"/>
      <c r="AT21" s="72"/>
      <c r="AU21" s="72"/>
      <c r="AV21" s="72"/>
      <c r="AW21" s="72"/>
      <c r="AX21" s="72"/>
      <c r="AY21" s="72"/>
      <c r="AZ21" s="71"/>
    </row>
    <row r="22" spans="1:55" ht="18" customHeight="1">
      <c r="A22" s="332" t="s">
        <v>116</v>
      </c>
      <c r="B22" s="1045">
        <v>2</v>
      </c>
      <c r="C22" s="140" t="s">
        <v>106</v>
      </c>
      <c r="D22" s="141">
        <v>10</v>
      </c>
      <c r="E22" s="74">
        <f t="shared" si="30"/>
        <v>7</v>
      </c>
      <c r="F22" s="74"/>
      <c r="G22" s="333">
        <v>10</v>
      </c>
      <c r="H22" s="334" t="s">
        <v>359</v>
      </c>
      <c r="I22" s="335" t="s">
        <v>171</v>
      </c>
      <c r="J22" s="336">
        <f t="shared" si="17"/>
        <v>10.939816187370294</v>
      </c>
      <c r="K22" s="98">
        <f t="shared" si="18"/>
        <v>0.1561574074074073</v>
      </c>
      <c r="L22" s="102">
        <f t="shared" si="28"/>
        <v>0.15615740740740733</v>
      </c>
      <c r="M22" s="99">
        <f t="shared" si="29"/>
        <v>0.0028356481481481843</v>
      </c>
      <c r="N22" s="212"/>
      <c r="O22" s="220"/>
      <c r="P22" s="220"/>
      <c r="Q22" s="221"/>
      <c r="R22" s="221"/>
      <c r="S22" s="221"/>
      <c r="T22" s="215"/>
      <c r="U22" s="297">
        <v>0.4166666666666667</v>
      </c>
      <c r="V22" s="298"/>
      <c r="W22" s="299">
        <v>0.5098958333333333</v>
      </c>
      <c r="X22" s="299">
        <v>0.5130439814814814</v>
      </c>
      <c r="Y22" s="298">
        <f t="shared" si="19"/>
        <v>0.09322916666666664</v>
      </c>
      <c r="Z22" s="298">
        <f t="shared" si="20"/>
        <v>0.003148148148148122</v>
      </c>
      <c r="AA22" s="298">
        <f t="shared" si="21"/>
        <v>0.09637731481481476</v>
      </c>
      <c r="AB22" s="300">
        <f t="shared" si="22"/>
        <v>10.375885673111567</v>
      </c>
      <c r="AC22" s="301">
        <v>0.5338773148148148</v>
      </c>
      <c r="AD22" s="302">
        <f t="shared" si="23"/>
        <v>0.02083333333333337</v>
      </c>
      <c r="AE22" s="303">
        <v>0.5936574074074074</v>
      </c>
      <c r="AF22" s="303">
        <v>0.5964930555555555</v>
      </c>
      <c r="AG22" s="304">
        <f t="shared" si="24"/>
        <v>0.05978009259259254</v>
      </c>
      <c r="AH22" s="302">
        <f t="shared" si="25"/>
        <v>0.0028356481481481843</v>
      </c>
      <c r="AI22" s="302">
        <f t="shared" si="26"/>
        <v>0.05978009259259254</v>
      </c>
      <c r="AJ22" s="305">
        <f t="shared" si="27"/>
        <v>11.848983543078413</v>
      </c>
      <c r="AK22" s="142"/>
      <c r="AL22" s="72"/>
      <c r="AM22" s="72"/>
      <c r="AN22" s="72"/>
      <c r="AO22" s="72"/>
      <c r="AP22" s="72"/>
      <c r="AQ22" s="72"/>
      <c r="AR22" s="72"/>
      <c r="AS22" s="104"/>
      <c r="AT22" s="104"/>
      <c r="AU22" s="104"/>
      <c r="AV22" s="104"/>
      <c r="AW22" s="104"/>
      <c r="AX22" s="104"/>
      <c r="AY22" s="104"/>
      <c r="AZ22" s="105"/>
      <c r="BA22" s="128"/>
      <c r="BB22" s="128"/>
      <c r="BC22" s="128"/>
    </row>
    <row r="23" spans="1:52" ht="18" customHeight="1">
      <c r="A23" s="332" t="s">
        <v>116</v>
      </c>
      <c r="B23" s="1045">
        <v>2</v>
      </c>
      <c r="C23" s="152" t="s">
        <v>106</v>
      </c>
      <c r="D23" s="416" t="s">
        <v>217</v>
      </c>
      <c r="E23" s="74">
        <f t="shared" si="30"/>
        <v>8</v>
      </c>
      <c r="F23" s="74"/>
      <c r="G23" s="333">
        <v>8</v>
      </c>
      <c r="H23" s="334" t="s">
        <v>172</v>
      </c>
      <c r="I23" s="335" t="s">
        <v>173</v>
      </c>
      <c r="J23" s="336">
        <f t="shared" si="17"/>
        <v>10.940627084723149</v>
      </c>
      <c r="K23" s="98">
        <f t="shared" si="18"/>
        <v>0.15614583333333337</v>
      </c>
      <c r="L23" s="102">
        <f t="shared" si="28"/>
        <v>0.1561458333333333</v>
      </c>
      <c r="M23" s="99">
        <f t="shared" si="29"/>
        <v>0.0031018518518518556</v>
      </c>
      <c r="N23" s="212"/>
      <c r="O23" s="220"/>
      <c r="P23" s="220"/>
      <c r="Q23" s="221"/>
      <c r="R23" s="221"/>
      <c r="S23" s="221"/>
      <c r="T23" s="215"/>
      <c r="U23" s="297">
        <v>0.4166666666666667</v>
      </c>
      <c r="V23" s="298"/>
      <c r="W23" s="299">
        <v>0.5057870370370371</v>
      </c>
      <c r="X23" s="299">
        <v>0.5098148148148148</v>
      </c>
      <c r="Y23" s="298">
        <f t="shared" si="19"/>
        <v>0.0891203703703704</v>
      </c>
      <c r="Z23" s="298">
        <f t="shared" si="20"/>
        <v>0.004027777777777741</v>
      </c>
      <c r="AA23" s="298">
        <f t="shared" si="21"/>
        <v>0.09314814814814815</v>
      </c>
      <c r="AB23" s="300">
        <f t="shared" si="22"/>
        <v>10.73558648111332</v>
      </c>
      <c r="AC23" s="301">
        <v>0.5306481481481481</v>
      </c>
      <c r="AD23" s="302">
        <f t="shared" si="23"/>
        <v>0.02083333333333326</v>
      </c>
      <c r="AE23" s="303">
        <v>0.5936458333333333</v>
      </c>
      <c r="AF23" s="303">
        <v>0.5967476851851852</v>
      </c>
      <c r="AG23" s="304">
        <f t="shared" si="24"/>
        <v>0.06299768518518523</v>
      </c>
      <c r="AH23" s="302">
        <f t="shared" si="25"/>
        <v>0.0031018518518518556</v>
      </c>
      <c r="AI23" s="302">
        <f t="shared" si="26"/>
        <v>0.06299768518518523</v>
      </c>
      <c r="AJ23" s="305">
        <f t="shared" si="27"/>
        <v>11.243799375344478</v>
      </c>
      <c r="AK23" s="142"/>
      <c r="AL23" s="72"/>
      <c r="AM23" s="72"/>
      <c r="AN23" s="72"/>
      <c r="AO23" s="72"/>
      <c r="AP23" s="72"/>
      <c r="AQ23" s="72"/>
      <c r="AR23" s="72"/>
      <c r="AS23" s="104"/>
      <c r="AT23" s="104"/>
      <c r="AU23" s="104"/>
      <c r="AV23" s="104"/>
      <c r="AW23" s="104"/>
      <c r="AX23" s="104"/>
      <c r="AY23" s="104"/>
      <c r="AZ23" s="106"/>
    </row>
    <row r="24" spans="1:52" ht="18" customHeight="1">
      <c r="A24" s="332" t="s">
        <v>116</v>
      </c>
      <c r="B24" s="1045">
        <v>2</v>
      </c>
      <c r="C24" s="140" t="s">
        <v>106</v>
      </c>
      <c r="D24" s="416" t="s">
        <v>217</v>
      </c>
      <c r="E24" s="74">
        <f t="shared" si="30"/>
        <v>9</v>
      </c>
      <c r="F24" s="82"/>
      <c r="G24" s="329">
        <v>38</v>
      </c>
      <c r="H24" s="334" t="s">
        <v>174</v>
      </c>
      <c r="I24" s="335" t="s">
        <v>175</v>
      </c>
      <c r="J24" s="336">
        <f t="shared" si="17"/>
        <v>10.941438102298</v>
      </c>
      <c r="K24" s="98">
        <f t="shared" si="18"/>
        <v>0.15613425925925922</v>
      </c>
      <c r="L24" s="102">
        <f t="shared" si="28"/>
        <v>0.15613425925925925</v>
      </c>
      <c r="M24" s="99">
        <f t="shared" si="29"/>
        <v>0.00374999999999992</v>
      </c>
      <c r="N24" s="212"/>
      <c r="O24" s="220"/>
      <c r="P24" s="220"/>
      <c r="Q24" s="221"/>
      <c r="R24" s="221"/>
      <c r="S24" s="221"/>
      <c r="T24" s="215"/>
      <c r="U24" s="297">
        <v>0.4166666666666667</v>
      </c>
      <c r="V24" s="298"/>
      <c r="W24" s="299">
        <v>0.5057754629629629</v>
      </c>
      <c r="X24" s="299">
        <v>0.5106481481481482</v>
      </c>
      <c r="Y24" s="298">
        <f t="shared" si="19"/>
        <v>0.08910879629629626</v>
      </c>
      <c r="Z24" s="298">
        <f t="shared" si="20"/>
        <v>0.004872685185185244</v>
      </c>
      <c r="AA24" s="298">
        <f t="shared" si="21"/>
        <v>0.0939814814814815</v>
      </c>
      <c r="AB24" s="300">
        <f t="shared" si="22"/>
        <v>10.64039408866995</v>
      </c>
      <c r="AC24" s="301">
        <v>0.5314814814814816</v>
      </c>
      <c r="AD24" s="302">
        <f t="shared" si="23"/>
        <v>0.02083333333333337</v>
      </c>
      <c r="AE24" s="303">
        <v>0.5936342592592593</v>
      </c>
      <c r="AF24" s="303">
        <v>0.5973842592592592</v>
      </c>
      <c r="AG24" s="304">
        <f t="shared" si="24"/>
        <v>0.062152777777777724</v>
      </c>
      <c r="AH24" s="302">
        <f t="shared" si="25"/>
        <v>0.00374999999999992</v>
      </c>
      <c r="AI24" s="302">
        <f t="shared" si="26"/>
        <v>0.062152777777777724</v>
      </c>
      <c r="AJ24" s="305">
        <f t="shared" si="27"/>
        <v>11.396648044692737</v>
      </c>
      <c r="AK24" s="142"/>
      <c r="AL24" s="72"/>
      <c r="AM24" s="72"/>
      <c r="AN24" s="72"/>
      <c r="AO24" s="72"/>
      <c r="AP24" s="72"/>
      <c r="AQ24" s="72"/>
      <c r="AR24" s="72"/>
      <c r="AS24" s="103"/>
      <c r="AT24" s="104"/>
      <c r="AU24" s="104"/>
      <c r="AV24" s="104"/>
      <c r="AW24" s="104"/>
      <c r="AX24" s="104"/>
      <c r="AY24" s="104"/>
      <c r="AZ24" s="105"/>
    </row>
    <row r="25" spans="1:52" ht="18" customHeight="1">
      <c r="A25" s="332" t="s">
        <v>116</v>
      </c>
      <c r="B25" s="1045">
        <v>2</v>
      </c>
      <c r="C25" s="140" t="s">
        <v>106</v>
      </c>
      <c r="D25" s="153">
        <v>8</v>
      </c>
      <c r="E25" s="74">
        <f t="shared" si="30"/>
        <v>10</v>
      </c>
      <c r="F25" s="82"/>
      <c r="G25" s="329">
        <v>7</v>
      </c>
      <c r="H25" s="334" t="s">
        <v>341</v>
      </c>
      <c r="I25" s="335" t="s">
        <v>176</v>
      </c>
      <c r="J25" s="336">
        <f t="shared" si="17"/>
        <v>10.687133444355947</v>
      </c>
      <c r="K25" s="98">
        <f t="shared" si="18"/>
        <v>0.15984953703703703</v>
      </c>
      <c r="L25" s="102">
        <f t="shared" si="28"/>
        <v>0.15996527777777778</v>
      </c>
      <c r="M25" s="99">
        <f t="shared" si="29"/>
        <v>0.0021180555555555536</v>
      </c>
      <c r="N25" s="212"/>
      <c r="O25" s="220"/>
      <c r="P25" s="220"/>
      <c r="Q25" s="221"/>
      <c r="R25" s="221"/>
      <c r="S25" s="221"/>
      <c r="T25" s="215"/>
      <c r="U25" s="297">
        <v>0.4166666666666667</v>
      </c>
      <c r="V25" s="298"/>
      <c r="W25" s="299">
        <v>0.5119907407407408</v>
      </c>
      <c r="X25" s="299">
        <v>0.5155208333333333</v>
      </c>
      <c r="Y25" s="298">
        <f t="shared" si="19"/>
        <v>0.09532407407407412</v>
      </c>
      <c r="Z25" s="298">
        <f t="shared" si="20"/>
        <v>0.0035300925925925153</v>
      </c>
      <c r="AA25" s="298">
        <f t="shared" si="21"/>
        <v>0.09885416666666663</v>
      </c>
      <c r="AB25" s="300">
        <f t="shared" si="22"/>
        <v>10.115911485774499</v>
      </c>
      <c r="AC25" s="301">
        <v>0.5364699074074074</v>
      </c>
      <c r="AD25" s="302">
        <f t="shared" si="23"/>
        <v>0.020949074074074092</v>
      </c>
      <c r="AE25" s="303">
        <v>0.5974652777777778</v>
      </c>
      <c r="AF25" s="303">
        <v>0.5995833333333334</v>
      </c>
      <c r="AG25" s="304">
        <f t="shared" si="24"/>
        <v>0.060995370370370394</v>
      </c>
      <c r="AH25" s="302">
        <f t="shared" si="25"/>
        <v>0.0021180555555555536</v>
      </c>
      <c r="AI25" s="302">
        <f t="shared" si="26"/>
        <v>0.060995370370370394</v>
      </c>
      <c r="AJ25" s="305">
        <f t="shared" si="27"/>
        <v>11.612903225806452</v>
      </c>
      <c r="AK25" s="142"/>
      <c r="AL25" s="72"/>
      <c r="AM25" s="72"/>
      <c r="AN25" s="72"/>
      <c r="AO25" s="72"/>
      <c r="AP25" s="72"/>
      <c r="AQ25" s="72"/>
      <c r="AR25" s="72"/>
      <c r="AS25" s="103"/>
      <c r="AT25" s="104"/>
      <c r="AU25" s="104"/>
      <c r="AV25" s="104"/>
      <c r="AW25" s="104"/>
      <c r="AX25" s="104"/>
      <c r="AY25" s="104"/>
      <c r="AZ25" s="105"/>
    </row>
    <row r="26" spans="1:52" ht="18" customHeight="1">
      <c r="A26" s="332" t="s">
        <v>116</v>
      </c>
      <c r="B26" s="1045">
        <v>2</v>
      </c>
      <c r="C26" s="152" t="s">
        <v>106</v>
      </c>
      <c r="D26" s="416" t="s">
        <v>217</v>
      </c>
      <c r="E26" s="74">
        <f t="shared" si="30"/>
        <v>11</v>
      </c>
      <c r="F26" s="82"/>
      <c r="G26" s="329">
        <v>41</v>
      </c>
      <c r="H26" s="334" t="s">
        <v>177</v>
      </c>
      <c r="I26" s="335" t="s">
        <v>178</v>
      </c>
      <c r="J26" s="336">
        <f t="shared" si="17"/>
        <v>10.680173661360348</v>
      </c>
      <c r="K26" s="98">
        <f t="shared" si="18"/>
        <v>0.1599537037037036</v>
      </c>
      <c r="L26" s="102">
        <f t="shared" si="28"/>
        <v>0.15995370370370363</v>
      </c>
      <c r="M26" s="99">
        <f t="shared" si="29"/>
        <v>0.006354166666666661</v>
      </c>
      <c r="N26" s="212"/>
      <c r="O26" s="220"/>
      <c r="P26" s="220"/>
      <c r="Q26" s="221"/>
      <c r="R26" s="221"/>
      <c r="S26" s="221"/>
      <c r="T26" s="215"/>
      <c r="U26" s="297">
        <v>0.4166666666666667</v>
      </c>
      <c r="V26" s="298"/>
      <c r="W26" s="299">
        <v>0.5098726851851852</v>
      </c>
      <c r="X26" s="299">
        <v>0.5135763888888889</v>
      </c>
      <c r="Y26" s="298">
        <f t="shared" si="19"/>
        <v>0.09320601851851856</v>
      </c>
      <c r="Z26" s="298">
        <f t="shared" si="20"/>
        <v>0.0037037037037036535</v>
      </c>
      <c r="AA26" s="298">
        <f t="shared" si="21"/>
        <v>0.09690972222222222</v>
      </c>
      <c r="AB26" s="300">
        <f t="shared" si="22"/>
        <v>10.318882121103547</v>
      </c>
      <c r="AC26" s="301">
        <v>0.5344097222222223</v>
      </c>
      <c r="AD26" s="302">
        <f t="shared" si="23"/>
        <v>0.02083333333333337</v>
      </c>
      <c r="AE26" s="303">
        <v>0.5974537037037037</v>
      </c>
      <c r="AF26" s="303">
        <v>0.6038078703703703</v>
      </c>
      <c r="AG26" s="304">
        <f t="shared" si="24"/>
        <v>0.06304398148148138</v>
      </c>
      <c r="AH26" s="302">
        <f t="shared" si="25"/>
        <v>0.006354166666666661</v>
      </c>
      <c r="AI26" s="302">
        <f t="shared" si="26"/>
        <v>0.06304398148148138</v>
      </c>
      <c r="AJ26" s="305">
        <f t="shared" si="27"/>
        <v>11.235542500458967</v>
      </c>
      <c r="AK26" s="142"/>
      <c r="AL26" s="72"/>
      <c r="AM26" s="72"/>
      <c r="AN26" s="72"/>
      <c r="AO26" s="72"/>
      <c r="AP26" s="72"/>
      <c r="AQ26" s="72"/>
      <c r="AR26" s="72"/>
      <c r="AS26" s="103"/>
      <c r="AT26" s="104"/>
      <c r="AU26" s="104"/>
      <c r="AV26" s="104"/>
      <c r="AW26" s="104"/>
      <c r="AX26" s="104"/>
      <c r="AY26" s="104"/>
      <c r="AZ26" s="105"/>
    </row>
    <row r="27" spans="1:55" ht="18" customHeight="1">
      <c r="A27" s="332" t="s">
        <v>116</v>
      </c>
      <c r="B27" s="1045">
        <v>2</v>
      </c>
      <c r="C27" s="152" t="s">
        <v>106</v>
      </c>
      <c r="D27" s="416" t="s">
        <v>217</v>
      </c>
      <c r="E27" s="74">
        <f t="shared" si="30"/>
        <v>12</v>
      </c>
      <c r="F27" s="82"/>
      <c r="G27" s="333">
        <v>36</v>
      </c>
      <c r="H27" s="334" t="s">
        <v>179</v>
      </c>
      <c r="I27" s="335" t="s">
        <v>180</v>
      </c>
      <c r="J27" s="336">
        <f t="shared" si="17"/>
        <v>9.050217671224477</v>
      </c>
      <c r="K27" s="98">
        <f t="shared" si="18"/>
        <v>0.18876157407407407</v>
      </c>
      <c r="L27" s="102">
        <f t="shared" si="28"/>
        <v>0.1887615740740741</v>
      </c>
      <c r="M27" s="99">
        <f t="shared" si="29"/>
        <v>0.003368055555555527</v>
      </c>
      <c r="N27" s="212"/>
      <c r="O27" s="220"/>
      <c r="P27" s="220"/>
      <c r="Q27" s="221"/>
      <c r="R27" s="221"/>
      <c r="S27" s="221"/>
      <c r="T27" s="215"/>
      <c r="U27" s="297">
        <v>0.4166666666666667</v>
      </c>
      <c r="V27" s="298"/>
      <c r="W27" s="299">
        <v>0.5057986111111111</v>
      </c>
      <c r="X27" s="299">
        <v>0.5111574074074073</v>
      </c>
      <c r="Y27" s="298">
        <f t="shared" si="19"/>
        <v>0.08913194444444444</v>
      </c>
      <c r="Z27" s="298">
        <f t="shared" si="20"/>
        <v>0.005358796296296209</v>
      </c>
      <c r="AA27" s="298">
        <f t="shared" si="21"/>
        <v>0.09449074074074065</v>
      </c>
      <c r="AB27" s="300">
        <f t="shared" si="22"/>
        <v>10.583047525722684</v>
      </c>
      <c r="AC27" s="301">
        <v>0.5319907407407407</v>
      </c>
      <c r="AD27" s="302">
        <f t="shared" si="23"/>
        <v>0.02083333333333337</v>
      </c>
      <c r="AE27" s="303">
        <v>0.6262615740740741</v>
      </c>
      <c r="AF27" s="303">
        <v>0.6296296296296297</v>
      </c>
      <c r="AG27" s="304">
        <f t="shared" si="24"/>
        <v>0.09427083333333341</v>
      </c>
      <c r="AH27" s="302">
        <f t="shared" si="25"/>
        <v>0.003368055555555527</v>
      </c>
      <c r="AI27" s="302">
        <f t="shared" si="26"/>
        <v>0.09427083333333341</v>
      </c>
      <c r="AJ27" s="305">
        <f t="shared" si="27"/>
        <v>7.513812154696132</v>
      </c>
      <c r="AK27" s="139"/>
      <c r="AL27" s="78"/>
      <c r="AM27" s="78"/>
      <c r="AN27" s="78"/>
      <c r="AO27" s="78"/>
      <c r="AP27" s="78"/>
      <c r="AQ27" s="78"/>
      <c r="AR27" s="79"/>
      <c r="AS27" s="104"/>
      <c r="AT27" s="104"/>
      <c r="AU27" s="104"/>
      <c r="AV27" s="104"/>
      <c r="AW27" s="104"/>
      <c r="AX27" s="104"/>
      <c r="AY27" s="104"/>
      <c r="AZ27" s="105"/>
      <c r="BA27" s="128"/>
      <c r="BB27" s="128"/>
      <c r="BC27" s="128"/>
    </row>
    <row r="28" spans="1:52" ht="18" customHeight="1">
      <c r="A28" s="332" t="s">
        <v>116</v>
      </c>
      <c r="B28" s="1045">
        <v>2</v>
      </c>
      <c r="C28" s="152" t="s">
        <v>58</v>
      </c>
      <c r="D28" s="416" t="s">
        <v>217</v>
      </c>
      <c r="E28" s="74">
        <f t="shared" si="30"/>
        <v>13</v>
      </c>
      <c r="F28" s="74"/>
      <c r="G28" s="333">
        <v>70</v>
      </c>
      <c r="H28" s="334" t="s">
        <v>181</v>
      </c>
      <c r="I28" s="335" t="s">
        <v>61</v>
      </c>
      <c r="J28" s="336">
        <f t="shared" si="17"/>
        <v>8.92651950408225</v>
      </c>
      <c r="K28" s="98">
        <f t="shared" si="18"/>
        <v>0.19137731481481474</v>
      </c>
      <c r="L28" s="102">
        <f t="shared" si="28"/>
        <v>0.19137731481481476</v>
      </c>
      <c r="M28" s="99">
        <f t="shared" si="29"/>
        <v>0.0032291666666667274</v>
      </c>
      <c r="N28" s="212"/>
      <c r="O28" s="220"/>
      <c r="P28" s="220"/>
      <c r="Q28" s="221"/>
      <c r="R28" s="221"/>
      <c r="S28" s="221"/>
      <c r="T28" s="215"/>
      <c r="U28" s="297">
        <v>0.4166666666666667</v>
      </c>
      <c r="V28" s="298"/>
      <c r="W28" s="299">
        <v>0.5099305555555556</v>
      </c>
      <c r="X28" s="299">
        <v>0.5163194444444444</v>
      </c>
      <c r="Y28" s="298">
        <f t="shared" si="19"/>
        <v>0.09326388888888887</v>
      </c>
      <c r="Z28" s="298">
        <f t="shared" si="20"/>
        <v>0.006388888888888888</v>
      </c>
      <c r="AA28" s="298">
        <f t="shared" si="21"/>
        <v>0.09965277777777776</v>
      </c>
      <c r="AB28" s="300">
        <f t="shared" si="22"/>
        <v>10.034843205574914</v>
      </c>
      <c r="AC28" s="301">
        <v>0.5371527777777778</v>
      </c>
      <c r="AD28" s="302">
        <f t="shared" si="23"/>
        <v>0.02083333333333337</v>
      </c>
      <c r="AE28" s="303">
        <v>0.6288773148148148</v>
      </c>
      <c r="AF28" s="303">
        <v>0.6321064814814815</v>
      </c>
      <c r="AG28" s="304">
        <f t="shared" si="24"/>
        <v>0.09172453703703698</v>
      </c>
      <c r="AH28" s="302">
        <f t="shared" si="25"/>
        <v>0.0032291666666667274</v>
      </c>
      <c r="AI28" s="302">
        <f t="shared" si="26"/>
        <v>0.09172453703703698</v>
      </c>
      <c r="AJ28" s="305">
        <f t="shared" si="27"/>
        <v>7.722397476340692</v>
      </c>
      <c r="AK28" s="142"/>
      <c r="AL28" s="72"/>
      <c r="AM28" s="72"/>
      <c r="AN28" s="72"/>
      <c r="AO28" s="72"/>
      <c r="AP28" s="72"/>
      <c r="AQ28" s="72"/>
      <c r="AR28" s="72"/>
      <c r="AS28" s="103"/>
      <c r="AT28" s="104"/>
      <c r="AU28" s="104"/>
      <c r="AV28" s="104"/>
      <c r="AW28" s="104"/>
      <c r="AX28" s="104"/>
      <c r="AY28" s="104"/>
      <c r="AZ28" s="105"/>
    </row>
    <row r="29" spans="1:55" ht="18" customHeight="1">
      <c r="A29" s="332" t="s">
        <v>116</v>
      </c>
      <c r="B29" s="1037">
        <v>2</v>
      </c>
      <c r="C29" s="140" t="s">
        <v>58</v>
      </c>
      <c r="D29" s="416" t="s">
        <v>217</v>
      </c>
      <c r="E29" s="74">
        <f t="shared" si="30"/>
        <v>14</v>
      </c>
      <c r="F29" s="74"/>
      <c r="G29" s="333">
        <v>80</v>
      </c>
      <c r="H29" s="334" t="s">
        <v>182</v>
      </c>
      <c r="I29" s="335" t="s">
        <v>119</v>
      </c>
      <c r="J29" s="336">
        <f t="shared" si="17"/>
        <v>8.925979680696663</v>
      </c>
      <c r="K29" s="98">
        <f t="shared" si="18"/>
        <v>0.191388888888889</v>
      </c>
      <c r="L29" s="102">
        <f t="shared" si="28"/>
        <v>0.19138888888888891</v>
      </c>
      <c r="M29" s="99">
        <f t="shared" si="29"/>
        <v>0.0043055555555555625</v>
      </c>
      <c r="N29" s="212"/>
      <c r="O29" s="220"/>
      <c r="P29" s="220"/>
      <c r="Q29" s="221"/>
      <c r="R29" s="221"/>
      <c r="S29" s="221"/>
      <c r="T29" s="215"/>
      <c r="U29" s="297">
        <v>0.4166666666666667</v>
      </c>
      <c r="V29" s="298"/>
      <c r="W29" s="299">
        <v>0.5099421296296297</v>
      </c>
      <c r="X29" s="299">
        <v>0.5176967592592593</v>
      </c>
      <c r="Y29" s="298">
        <f t="shared" si="19"/>
        <v>0.09327546296296302</v>
      </c>
      <c r="Z29" s="298">
        <f t="shared" si="20"/>
        <v>0.007754629629629584</v>
      </c>
      <c r="AA29" s="298">
        <f t="shared" si="21"/>
        <v>0.1010300925925926</v>
      </c>
      <c r="AB29" s="300">
        <f t="shared" si="22"/>
        <v>9.898041012716234</v>
      </c>
      <c r="AC29" s="301">
        <v>0.5385300925925925</v>
      </c>
      <c r="AD29" s="302">
        <f t="shared" si="23"/>
        <v>0.02083333333333326</v>
      </c>
      <c r="AE29" s="303">
        <v>0.6288888888888889</v>
      </c>
      <c r="AF29" s="303">
        <v>0.6331944444444445</v>
      </c>
      <c r="AG29" s="304">
        <f t="shared" si="24"/>
        <v>0.0903587962962964</v>
      </c>
      <c r="AH29" s="302">
        <f t="shared" si="25"/>
        <v>0.0043055555555555625</v>
      </c>
      <c r="AI29" s="302">
        <f t="shared" si="26"/>
        <v>0.0903587962962964</v>
      </c>
      <c r="AJ29" s="305">
        <f t="shared" si="27"/>
        <v>7.839118739592674</v>
      </c>
      <c r="AK29" s="142"/>
      <c r="AL29" s="72"/>
      <c r="AM29" s="72"/>
      <c r="AN29" s="72"/>
      <c r="AO29" s="72"/>
      <c r="AP29" s="72"/>
      <c r="AQ29" s="72"/>
      <c r="AR29" s="73"/>
      <c r="AS29" s="72"/>
      <c r="AT29" s="72"/>
      <c r="AU29" s="72"/>
      <c r="AV29" s="72"/>
      <c r="AW29" s="72"/>
      <c r="AX29" s="72"/>
      <c r="AY29" s="72"/>
      <c r="AZ29" s="73"/>
      <c r="BA29" s="24"/>
      <c r="BB29" s="24"/>
      <c r="BC29" s="155"/>
    </row>
    <row r="30" spans="1:55" ht="18" customHeight="1" thickBot="1">
      <c r="A30" s="332" t="s">
        <v>116</v>
      </c>
      <c r="B30" s="1045">
        <v>2</v>
      </c>
      <c r="C30" s="152" t="s">
        <v>106</v>
      </c>
      <c r="D30" s="416" t="s">
        <v>217</v>
      </c>
      <c r="E30" s="74">
        <f t="shared" si="30"/>
        <v>15</v>
      </c>
      <c r="F30" s="74"/>
      <c r="G30" s="333">
        <v>31</v>
      </c>
      <c r="H30" s="334" t="s">
        <v>183</v>
      </c>
      <c r="I30" s="335" t="s">
        <v>120</v>
      </c>
      <c r="J30" s="336">
        <f t="shared" si="17"/>
        <v>8.77526753864447</v>
      </c>
      <c r="K30" s="98">
        <f t="shared" si="18"/>
        <v>0.19467592592592603</v>
      </c>
      <c r="L30" s="102">
        <f t="shared" si="28"/>
        <v>0.19467592592592595</v>
      </c>
      <c r="M30" s="99">
        <f t="shared" si="29"/>
        <v>0.012754629629629588</v>
      </c>
      <c r="N30" s="212"/>
      <c r="O30" s="220"/>
      <c r="P30" s="220"/>
      <c r="Q30" s="221"/>
      <c r="R30" s="221"/>
      <c r="S30" s="221"/>
      <c r="T30" s="215"/>
      <c r="U30" s="297">
        <v>0.4166666666666667</v>
      </c>
      <c r="V30" s="298"/>
      <c r="W30" s="299">
        <v>0.5585648148148148</v>
      </c>
      <c r="X30" s="299">
        <v>0.562962962962963</v>
      </c>
      <c r="Y30" s="298">
        <f t="shared" si="19"/>
        <v>0.1418981481481481</v>
      </c>
      <c r="Z30" s="298">
        <f t="shared" si="20"/>
        <v>0.0043981481481482065</v>
      </c>
      <c r="AA30" s="298">
        <f t="shared" si="21"/>
        <v>0.1462962962962963</v>
      </c>
      <c r="AB30" s="300">
        <f t="shared" si="22"/>
        <v>6.8354430379746836</v>
      </c>
      <c r="AC30" s="301">
        <v>0.5837962962962963</v>
      </c>
      <c r="AD30" s="302">
        <f t="shared" si="23"/>
        <v>0.02083333333333326</v>
      </c>
      <c r="AE30" s="303">
        <v>0.632175925925926</v>
      </c>
      <c r="AF30" s="303">
        <v>0.6449305555555556</v>
      </c>
      <c r="AG30" s="304">
        <f t="shared" si="24"/>
        <v>0.04837962962962972</v>
      </c>
      <c r="AH30" s="302">
        <f t="shared" si="25"/>
        <v>0.012754629629629588</v>
      </c>
      <c r="AI30" s="302">
        <f t="shared" si="26"/>
        <v>0.04837962962962972</v>
      </c>
      <c r="AJ30" s="305">
        <f t="shared" si="27"/>
        <v>14.641148325358854</v>
      </c>
      <c r="AK30" s="72"/>
      <c r="AL30" s="72"/>
      <c r="AM30" s="72"/>
      <c r="AN30" s="72"/>
      <c r="AO30" s="72"/>
      <c r="AP30" s="72"/>
      <c r="AQ30" s="72"/>
      <c r="AR30" s="73"/>
      <c r="AS30" s="156"/>
      <c r="AT30" s="80"/>
      <c r="AU30" s="80"/>
      <c r="AV30" s="80"/>
      <c r="AW30" s="80"/>
      <c r="AX30" s="80"/>
      <c r="AY30" s="80"/>
      <c r="AZ30" s="157"/>
      <c r="BA30" s="158"/>
      <c r="BB30" s="158"/>
      <c r="BC30" s="158"/>
    </row>
    <row r="31" spans="1:52" ht="18" customHeight="1">
      <c r="A31" s="332" t="s">
        <v>116</v>
      </c>
      <c r="B31" s="1045">
        <v>2</v>
      </c>
      <c r="C31" s="140" t="s">
        <v>106</v>
      </c>
      <c r="D31" s="416" t="s">
        <v>217</v>
      </c>
      <c r="E31" s="74">
        <f t="shared" si="30"/>
        <v>16</v>
      </c>
      <c r="F31" s="74"/>
      <c r="G31" s="333">
        <v>48</v>
      </c>
      <c r="H31" s="334" t="s">
        <v>184</v>
      </c>
      <c r="I31" s="335" t="s">
        <v>14</v>
      </c>
      <c r="J31" s="336">
        <f t="shared" si="17"/>
        <v>8.237986270022883</v>
      </c>
      <c r="K31" s="98">
        <f t="shared" si="18"/>
        <v>0.2073726851851853</v>
      </c>
      <c r="L31" s="102">
        <f t="shared" si="28"/>
        <v>0.20737268518518523</v>
      </c>
      <c r="M31" s="102">
        <f t="shared" si="29"/>
        <v>0.0024305555555554914</v>
      </c>
      <c r="N31" s="212"/>
      <c r="O31" s="220"/>
      <c r="P31" s="220"/>
      <c r="Q31" s="221"/>
      <c r="R31" s="221"/>
      <c r="S31" s="221"/>
      <c r="T31" s="227"/>
      <c r="U31" s="297">
        <v>0.4166666666666667</v>
      </c>
      <c r="V31" s="298"/>
      <c r="W31" s="299">
        <v>0.541724537037037</v>
      </c>
      <c r="X31" s="299">
        <v>0.5439814814814815</v>
      </c>
      <c r="Y31" s="298">
        <f t="shared" si="19"/>
        <v>0.12505787037037036</v>
      </c>
      <c r="Z31" s="298">
        <f t="shared" si="20"/>
        <v>0.002256944444444464</v>
      </c>
      <c r="AA31" s="298">
        <f t="shared" si="21"/>
        <v>0.12731481481481483</v>
      </c>
      <c r="AB31" s="300">
        <f t="shared" si="22"/>
        <v>7.854545454545455</v>
      </c>
      <c r="AC31" s="301">
        <v>0.5648148148148148</v>
      </c>
      <c r="AD31" s="302">
        <f t="shared" si="23"/>
        <v>0.02083333333333326</v>
      </c>
      <c r="AE31" s="303">
        <v>0.6448726851851853</v>
      </c>
      <c r="AF31" s="303">
        <v>0.6473032407407407</v>
      </c>
      <c r="AG31" s="304">
        <f t="shared" si="24"/>
        <v>0.08005787037037049</v>
      </c>
      <c r="AH31" s="302">
        <f t="shared" si="25"/>
        <v>0.0024305555555554914</v>
      </c>
      <c r="AI31" s="302">
        <f t="shared" si="26"/>
        <v>0.08005787037037049</v>
      </c>
      <c r="AJ31" s="305">
        <f t="shared" si="27"/>
        <v>8.84776637270493</v>
      </c>
      <c r="AK31" s="72"/>
      <c r="AL31" s="72"/>
      <c r="AM31" s="72"/>
      <c r="AN31" s="72"/>
      <c r="AO31" s="72"/>
      <c r="AP31" s="72"/>
      <c r="AQ31" s="72"/>
      <c r="AR31" s="72"/>
      <c r="AS31" s="103"/>
      <c r="AT31" s="104"/>
      <c r="AU31" s="104"/>
      <c r="AV31" s="104"/>
      <c r="AW31" s="104"/>
      <c r="AX31" s="104"/>
      <c r="AY31" s="104"/>
      <c r="AZ31" s="105"/>
    </row>
    <row r="32" spans="1:52" ht="18" customHeight="1">
      <c r="A32" s="332" t="s">
        <v>116</v>
      </c>
      <c r="B32" s="1045">
        <v>2</v>
      </c>
      <c r="C32" s="140" t="s">
        <v>106</v>
      </c>
      <c r="D32" s="416" t="s">
        <v>217</v>
      </c>
      <c r="E32" s="74">
        <f t="shared" si="30"/>
        <v>17</v>
      </c>
      <c r="F32" s="82"/>
      <c r="G32" s="329">
        <v>39</v>
      </c>
      <c r="H32" s="334" t="s">
        <v>185</v>
      </c>
      <c r="I32" s="335" t="s">
        <v>186</v>
      </c>
      <c r="J32" s="336">
        <f t="shared" si="17"/>
        <v>8.237526509655096</v>
      </c>
      <c r="K32" s="98">
        <f t="shared" si="18"/>
        <v>0.20738425925925924</v>
      </c>
      <c r="L32" s="102">
        <f t="shared" si="28"/>
        <v>0.20738425925925927</v>
      </c>
      <c r="M32" s="99">
        <f t="shared" si="29"/>
        <v>0.0032291666666666163</v>
      </c>
      <c r="N32" s="212"/>
      <c r="O32" s="213"/>
      <c r="P32" s="213"/>
      <c r="Q32" s="214"/>
      <c r="R32" s="214"/>
      <c r="S32" s="214"/>
      <c r="T32" s="215"/>
      <c r="U32" s="297">
        <v>0.4166666666666667</v>
      </c>
      <c r="V32" s="298"/>
      <c r="W32" s="299">
        <v>0.5417592592592593</v>
      </c>
      <c r="X32" s="299">
        <v>0.5472800925925926</v>
      </c>
      <c r="Y32" s="298">
        <f t="shared" si="19"/>
        <v>0.1250925925925926</v>
      </c>
      <c r="Z32" s="298">
        <f t="shared" si="20"/>
        <v>0.005520833333333308</v>
      </c>
      <c r="AA32" s="298">
        <f t="shared" si="21"/>
        <v>0.1306134259259259</v>
      </c>
      <c r="AB32" s="300">
        <f t="shared" si="22"/>
        <v>7.656180770934869</v>
      </c>
      <c r="AC32" s="301">
        <v>0.568113425925926</v>
      </c>
      <c r="AD32" s="302">
        <f t="shared" si="23"/>
        <v>0.02083333333333337</v>
      </c>
      <c r="AE32" s="303">
        <v>0.6448842592592593</v>
      </c>
      <c r="AF32" s="303">
        <v>0.6481134259259259</v>
      </c>
      <c r="AG32" s="304">
        <f t="shared" si="24"/>
        <v>0.07677083333333334</v>
      </c>
      <c r="AH32" s="302">
        <f t="shared" si="25"/>
        <v>0.0032291666666666163</v>
      </c>
      <c r="AI32" s="302">
        <f t="shared" si="26"/>
        <v>0.07677083333333334</v>
      </c>
      <c r="AJ32" s="305">
        <f t="shared" si="27"/>
        <v>9.226594301221166</v>
      </c>
      <c r="AK32" s="142"/>
      <c r="AL32" s="72"/>
      <c r="AM32" s="72"/>
      <c r="AN32" s="72"/>
      <c r="AO32" s="72"/>
      <c r="AP32" s="72"/>
      <c r="AQ32" s="72"/>
      <c r="AR32" s="72"/>
      <c r="AS32" s="104"/>
      <c r="AT32" s="104"/>
      <c r="AU32" s="104"/>
      <c r="AV32" s="104"/>
      <c r="AW32" s="104"/>
      <c r="AX32" s="104"/>
      <c r="AY32" s="104"/>
      <c r="AZ32" s="105"/>
    </row>
    <row r="33" spans="1:52" ht="18" customHeight="1">
      <c r="A33" s="332" t="s">
        <v>116</v>
      </c>
      <c r="B33" s="1045">
        <v>2</v>
      </c>
      <c r="C33" s="140" t="s">
        <v>58</v>
      </c>
      <c r="D33" s="416" t="s">
        <v>217</v>
      </c>
      <c r="E33" s="74">
        <f t="shared" si="30"/>
        <v>18</v>
      </c>
      <c r="F33" s="82"/>
      <c r="G33" s="329">
        <v>84</v>
      </c>
      <c r="H33" s="334" t="s">
        <v>187</v>
      </c>
      <c r="I33" s="335" t="s">
        <v>133</v>
      </c>
      <c r="J33" s="336">
        <f t="shared" si="17"/>
        <v>8.22788338257428</v>
      </c>
      <c r="K33" s="98">
        <f t="shared" si="18"/>
        <v>0.20762731481481472</v>
      </c>
      <c r="L33" s="102">
        <f t="shared" si="28"/>
        <v>0.20762731481481475</v>
      </c>
      <c r="M33" s="99">
        <f t="shared" si="29"/>
        <v>0.004583333333333384</v>
      </c>
      <c r="N33" s="212"/>
      <c r="O33" s="213"/>
      <c r="P33" s="213"/>
      <c r="Q33" s="214"/>
      <c r="R33" s="214"/>
      <c r="S33" s="214"/>
      <c r="T33" s="215"/>
      <c r="U33" s="297">
        <v>0.4166666666666667</v>
      </c>
      <c r="V33" s="298"/>
      <c r="W33" s="299">
        <v>0.541712962962963</v>
      </c>
      <c r="X33" s="299">
        <v>0.5493634259259259</v>
      </c>
      <c r="Y33" s="298">
        <f t="shared" si="19"/>
        <v>0.12504629629629632</v>
      </c>
      <c r="Z33" s="298">
        <f t="shared" si="20"/>
        <v>0.007650462962962901</v>
      </c>
      <c r="AA33" s="298">
        <f t="shared" si="21"/>
        <v>0.13269675925925922</v>
      </c>
      <c r="AB33" s="300">
        <f t="shared" si="22"/>
        <v>7.535979066724814</v>
      </c>
      <c r="AC33" s="301">
        <v>0.5701967592592593</v>
      </c>
      <c r="AD33" s="302">
        <f t="shared" si="23"/>
        <v>0.02083333333333337</v>
      </c>
      <c r="AE33" s="303">
        <v>0.6451273148148148</v>
      </c>
      <c r="AF33" s="303">
        <v>0.6497106481481482</v>
      </c>
      <c r="AG33" s="304">
        <f t="shared" si="24"/>
        <v>0.0749305555555555</v>
      </c>
      <c r="AH33" s="302">
        <f t="shared" si="25"/>
        <v>0.004583333333333384</v>
      </c>
      <c r="AI33" s="302">
        <f t="shared" si="26"/>
        <v>0.0749305555555555</v>
      </c>
      <c r="AJ33" s="305">
        <f t="shared" si="27"/>
        <v>9.453197405004635</v>
      </c>
      <c r="AK33" s="142"/>
      <c r="AL33" s="72"/>
      <c r="AM33" s="72"/>
      <c r="AN33" s="72"/>
      <c r="AO33" s="72"/>
      <c r="AP33" s="72"/>
      <c r="AQ33" s="72"/>
      <c r="AR33" s="72"/>
      <c r="AS33" s="104"/>
      <c r="AT33" s="104"/>
      <c r="AU33" s="104"/>
      <c r="AV33" s="104"/>
      <c r="AW33" s="104"/>
      <c r="AX33" s="104"/>
      <c r="AY33" s="104"/>
      <c r="AZ33" s="105"/>
    </row>
    <row r="34" spans="1:52" ht="18" customHeight="1">
      <c r="A34" s="332" t="s">
        <v>116</v>
      </c>
      <c r="B34" s="1045">
        <v>2</v>
      </c>
      <c r="C34" s="140" t="s">
        <v>106</v>
      </c>
      <c r="D34" s="416" t="s">
        <v>217</v>
      </c>
      <c r="E34" s="74">
        <f t="shared" si="30"/>
        <v>19</v>
      </c>
      <c r="F34" s="82"/>
      <c r="G34" s="329">
        <v>33</v>
      </c>
      <c r="H34" s="334" t="s">
        <v>188</v>
      </c>
      <c r="I34" s="335" t="s">
        <v>189</v>
      </c>
      <c r="J34" s="336">
        <f t="shared" si="17"/>
        <v>8.236607142857142</v>
      </c>
      <c r="K34" s="98">
        <f t="shared" si="18"/>
        <v>0.20740740740740732</v>
      </c>
      <c r="L34" s="102">
        <f t="shared" si="28"/>
        <v>0.20740740740740735</v>
      </c>
      <c r="M34" s="99">
        <f t="shared" si="29"/>
        <v>0.004861111111111205</v>
      </c>
      <c r="N34" s="212"/>
      <c r="O34" s="213"/>
      <c r="P34" s="213"/>
      <c r="Q34" s="214"/>
      <c r="R34" s="214"/>
      <c r="S34" s="214"/>
      <c r="T34" s="215"/>
      <c r="U34" s="297">
        <v>0.4166666666666667</v>
      </c>
      <c r="V34" s="298"/>
      <c r="W34" s="299">
        <v>0.5417361111111111</v>
      </c>
      <c r="X34" s="299">
        <v>0.5513310185185185</v>
      </c>
      <c r="Y34" s="298">
        <f t="shared" si="19"/>
        <v>0.1250694444444444</v>
      </c>
      <c r="Z34" s="298">
        <f t="shared" si="20"/>
        <v>0.009594907407407427</v>
      </c>
      <c r="AA34" s="298">
        <f t="shared" si="21"/>
        <v>0.13466435185185183</v>
      </c>
      <c r="AB34" s="300">
        <f t="shared" si="22"/>
        <v>7.425870219166308</v>
      </c>
      <c r="AC34" s="301">
        <v>0.5721643518518519</v>
      </c>
      <c r="AD34" s="302">
        <f t="shared" si="23"/>
        <v>0.02083333333333337</v>
      </c>
      <c r="AE34" s="303">
        <v>0.6449074074074074</v>
      </c>
      <c r="AF34" s="303">
        <v>0.6497685185185186</v>
      </c>
      <c r="AG34" s="304">
        <f t="shared" si="24"/>
        <v>0.07274305555555549</v>
      </c>
      <c r="AH34" s="302">
        <f t="shared" si="25"/>
        <v>0.004861111111111205</v>
      </c>
      <c r="AI34" s="302">
        <f t="shared" si="26"/>
        <v>0.07274305555555549</v>
      </c>
      <c r="AJ34" s="305">
        <f t="shared" si="27"/>
        <v>9.737470167064439</v>
      </c>
      <c r="AK34" s="142"/>
      <c r="AL34" s="72"/>
      <c r="AM34" s="72"/>
      <c r="AN34" s="72"/>
      <c r="AO34" s="72"/>
      <c r="AP34" s="72"/>
      <c r="AQ34" s="72"/>
      <c r="AR34" s="72"/>
      <c r="AS34" s="104"/>
      <c r="AT34" s="104"/>
      <c r="AU34" s="104"/>
      <c r="AV34" s="104"/>
      <c r="AW34" s="104"/>
      <c r="AX34" s="104"/>
      <c r="AY34" s="104"/>
      <c r="AZ34" s="105"/>
    </row>
    <row r="35" spans="1:52" ht="18" customHeight="1">
      <c r="A35" s="332" t="s">
        <v>116</v>
      </c>
      <c r="B35" s="1045">
        <v>2</v>
      </c>
      <c r="C35" s="140" t="s">
        <v>106</v>
      </c>
      <c r="D35" s="153">
        <v>6</v>
      </c>
      <c r="E35" s="74">
        <f t="shared" si="30"/>
        <v>20</v>
      </c>
      <c r="F35" s="82"/>
      <c r="G35" s="329">
        <v>11</v>
      </c>
      <c r="H35" s="334" t="s">
        <v>190</v>
      </c>
      <c r="I35" s="335" t="s">
        <v>108</v>
      </c>
      <c r="J35" s="336">
        <f t="shared" si="17"/>
        <v>7.84563865412215</v>
      </c>
      <c r="K35" s="98">
        <f t="shared" si="18"/>
        <v>0.21774305555555568</v>
      </c>
      <c r="L35" s="102">
        <f t="shared" si="28"/>
        <v>0.2177430555555556</v>
      </c>
      <c r="M35" s="99">
        <f t="shared" si="29"/>
        <v>0.0012268518518517846</v>
      </c>
      <c r="N35" s="212"/>
      <c r="O35" s="213"/>
      <c r="P35" s="213"/>
      <c r="Q35" s="214"/>
      <c r="R35" s="214"/>
      <c r="S35" s="214"/>
      <c r="T35" s="215"/>
      <c r="U35" s="297">
        <v>0.4166666666666667</v>
      </c>
      <c r="V35" s="298"/>
      <c r="W35" s="299">
        <v>0.5409722222222222</v>
      </c>
      <c r="X35" s="299">
        <v>0.5456481481481482</v>
      </c>
      <c r="Y35" s="298">
        <f t="shared" si="19"/>
        <v>0.1243055555555555</v>
      </c>
      <c r="Z35" s="298">
        <f t="shared" si="20"/>
        <v>0.004675925925926028</v>
      </c>
      <c r="AA35" s="298">
        <f t="shared" si="21"/>
        <v>0.12898148148148153</v>
      </c>
      <c r="AB35" s="300">
        <f t="shared" si="22"/>
        <v>7.753050969131371</v>
      </c>
      <c r="AC35" s="301">
        <v>0.5664814814814815</v>
      </c>
      <c r="AD35" s="302">
        <f t="shared" si="23"/>
        <v>0.02083333333333326</v>
      </c>
      <c r="AE35" s="303">
        <v>0.6552430555555556</v>
      </c>
      <c r="AF35" s="303">
        <v>0.6564699074074074</v>
      </c>
      <c r="AG35" s="304">
        <f t="shared" si="24"/>
        <v>0.08876157407407415</v>
      </c>
      <c r="AH35" s="302">
        <f t="shared" si="25"/>
        <v>0.0012268518518517846</v>
      </c>
      <c r="AI35" s="302">
        <f t="shared" si="26"/>
        <v>0.08876157407407415</v>
      </c>
      <c r="AJ35" s="305">
        <f t="shared" si="27"/>
        <v>7.98017994523406</v>
      </c>
      <c r="AK35" s="142"/>
      <c r="AL35" s="72"/>
      <c r="AM35" s="72"/>
      <c r="AN35" s="72"/>
      <c r="AO35" s="72"/>
      <c r="AP35" s="72"/>
      <c r="AQ35" s="72"/>
      <c r="AR35" s="72"/>
      <c r="AS35" s="104"/>
      <c r="AT35" s="104"/>
      <c r="AU35" s="104"/>
      <c r="AV35" s="104"/>
      <c r="AW35" s="104"/>
      <c r="AX35" s="104"/>
      <c r="AY35" s="104"/>
      <c r="AZ35" s="105"/>
    </row>
    <row r="36" spans="1:52" ht="18" customHeight="1">
      <c r="A36" s="332" t="s">
        <v>116</v>
      </c>
      <c r="B36" s="1045">
        <v>2</v>
      </c>
      <c r="C36" s="140" t="s">
        <v>106</v>
      </c>
      <c r="D36" s="416" t="s">
        <v>217</v>
      </c>
      <c r="E36" s="74">
        <f t="shared" si="30"/>
        <v>21</v>
      </c>
      <c r="F36" s="82"/>
      <c r="G36" s="329">
        <v>2</v>
      </c>
      <c r="H36" s="337" t="s">
        <v>191</v>
      </c>
      <c r="I36" s="338" t="s">
        <v>192</v>
      </c>
      <c r="J36" s="336">
        <f t="shared" si="17"/>
        <v>7.8460557091218375</v>
      </c>
      <c r="K36" s="98">
        <f t="shared" si="18"/>
        <v>0.21773148148148141</v>
      </c>
      <c r="L36" s="102">
        <f t="shared" si="28"/>
        <v>0.21773148148148144</v>
      </c>
      <c r="M36" s="99">
        <f t="shared" si="29"/>
        <v>0.003541666666666665</v>
      </c>
      <c r="N36" s="212"/>
      <c r="O36" s="213"/>
      <c r="P36" s="213"/>
      <c r="Q36" s="214"/>
      <c r="R36" s="214"/>
      <c r="S36" s="214"/>
      <c r="T36" s="215"/>
      <c r="U36" s="297">
        <v>0.4166666666666667</v>
      </c>
      <c r="V36" s="298"/>
      <c r="W36" s="299">
        <v>0.5409837962962963</v>
      </c>
      <c r="X36" s="299">
        <v>0.544224537037037</v>
      </c>
      <c r="Y36" s="298">
        <f t="shared" si="19"/>
        <v>0.12431712962962965</v>
      </c>
      <c r="Z36" s="298">
        <f t="shared" si="20"/>
        <v>0.003240740740740655</v>
      </c>
      <c r="AA36" s="298">
        <f t="shared" si="21"/>
        <v>0.1275578703703703</v>
      </c>
      <c r="AB36" s="300">
        <f t="shared" si="22"/>
        <v>7.839578985572998</v>
      </c>
      <c r="AC36" s="301">
        <v>0.5650578703703704</v>
      </c>
      <c r="AD36" s="302">
        <f t="shared" si="23"/>
        <v>0.02083333333333337</v>
      </c>
      <c r="AE36" s="303">
        <v>0.6552314814814815</v>
      </c>
      <c r="AF36" s="303">
        <v>0.6587731481481481</v>
      </c>
      <c r="AG36" s="304">
        <f t="shared" si="24"/>
        <v>0.09017361111111111</v>
      </c>
      <c r="AH36" s="302">
        <f t="shared" si="25"/>
        <v>0.003541666666666665</v>
      </c>
      <c r="AI36" s="302">
        <f t="shared" si="26"/>
        <v>0.09017361111111111</v>
      </c>
      <c r="AJ36" s="305">
        <f t="shared" si="27"/>
        <v>7.855217558721602</v>
      </c>
      <c r="AK36" s="142"/>
      <c r="AL36" s="72"/>
      <c r="AM36" s="72"/>
      <c r="AN36" s="72"/>
      <c r="AO36" s="72"/>
      <c r="AP36" s="72"/>
      <c r="AQ36" s="72"/>
      <c r="AR36" s="72"/>
      <c r="AS36" s="104"/>
      <c r="AT36" s="104"/>
      <c r="AU36" s="104"/>
      <c r="AV36" s="104"/>
      <c r="AW36" s="104"/>
      <c r="AX36" s="104"/>
      <c r="AY36" s="104"/>
      <c r="AZ36" s="105"/>
    </row>
    <row r="37" spans="1:52" ht="18" customHeight="1">
      <c r="A37" s="332" t="s">
        <v>116</v>
      </c>
      <c r="B37" s="1045">
        <v>2</v>
      </c>
      <c r="C37" s="140" t="s">
        <v>106</v>
      </c>
      <c r="D37" s="416" t="s">
        <v>217</v>
      </c>
      <c r="E37" s="74">
        <f t="shared" si="30"/>
        <v>22</v>
      </c>
      <c r="F37" s="82"/>
      <c r="G37" s="329">
        <v>101</v>
      </c>
      <c r="H37" s="334" t="s">
        <v>193</v>
      </c>
      <c r="I37" s="335" t="s">
        <v>194</v>
      </c>
      <c r="J37" s="336">
        <f t="shared" si="17"/>
        <v>7.92781179503706</v>
      </c>
      <c r="K37" s="98">
        <f t="shared" si="18"/>
        <v>0.2154861111111111</v>
      </c>
      <c r="L37" s="102">
        <f t="shared" si="28"/>
        <v>0.21548611111111113</v>
      </c>
      <c r="M37" s="99">
        <f t="shared" si="29"/>
        <v>0.013680555555555474</v>
      </c>
      <c r="N37" s="212"/>
      <c r="O37" s="213"/>
      <c r="P37" s="213"/>
      <c r="Q37" s="214"/>
      <c r="R37" s="214"/>
      <c r="S37" s="214"/>
      <c r="T37" s="215"/>
      <c r="U37" s="297">
        <v>0.4166666666666667</v>
      </c>
      <c r="V37" s="298"/>
      <c r="W37" s="299">
        <v>0.5669560185185185</v>
      </c>
      <c r="X37" s="299">
        <v>0.570462962962963</v>
      </c>
      <c r="Y37" s="298">
        <f t="shared" si="19"/>
        <v>0.15028935185185183</v>
      </c>
      <c r="Z37" s="298">
        <f t="shared" si="20"/>
        <v>0.0035069444444444375</v>
      </c>
      <c r="AA37" s="298">
        <f t="shared" si="21"/>
        <v>0.15379629629629626</v>
      </c>
      <c r="AB37" s="300">
        <f t="shared" si="22"/>
        <v>6.5021071643588195</v>
      </c>
      <c r="AC37" s="301">
        <v>0.5912962962962963</v>
      </c>
      <c r="AD37" s="302">
        <f t="shared" si="23"/>
        <v>0.02083333333333337</v>
      </c>
      <c r="AE37" s="303">
        <v>0.6529861111111112</v>
      </c>
      <c r="AF37" s="303">
        <v>0.6666666666666666</v>
      </c>
      <c r="AG37" s="304">
        <f t="shared" si="24"/>
        <v>0.061689814814814836</v>
      </c>
      <c r="AH37" s="302">
        <f t="shared" si="25"/>
        <v>0.013680555555555474</v>
      </c>
      <c r="AI37" s="302">
        <f t="shared" si="26"/>
        <v>0.061689814814814836</v>
      </c>
      <c r="AJ37" s="305">
        <f t="shared" si="27"/>
        <v>11.48217636022514</v>
      </c>
      <c r="AK37" s="142"/>
      <c r="AL37" s="72"/>
      <c r="AM37" s="72"/>
      <c r="AN37" s="72"/>
      <c r="AO37" s="72"/>
      <c r="AP37" s="72"/>
      <c r="AQ37" s="72"/>
      <c r="AR37" s="72"/>
      <c r="AS37" s="104"/>
      <c r="AT37" s="104"/>
      <c r="AU37" s="104"/>
      <c r="AV37" s="104"/>
      <c r="AW37" s="104"/>
      <c r="AX37" s="104"/>
      <c r="AY37" s="104"/>
      <c r="AZ37" s="105"/>
    </row>
    <row r="38" spans="1:52" ht="18" customHeight="1">
      <c r="A38" s="332" t="s">
        <v>116</v>
      </c>
      <c r="B38" s="1045">
        <v>2</v>
      </c>
      <c r="C38" s="140" t="s">
        <v>106</v>
      </c>
      <c r="D38" s="153" t="s">
        <v>99</v>
      </c>
      <c r="E38" s="82" t="s">
        <v>159</v>
      </c>
      <c r="F38" s="82"/>
      <c r="G38" s="329">
        <v>20</v>
      </c>
      <c r="H38" s="334" t="s">
        <v>195</v>
      </c>
      <c r="I38" s="335" t="s">
        <v>196</v>
      </c>
      <c r="J38" s="336"/>
      <c r="K38" s="98"/>
      <c r="L38" s="102">
        <f t="shared" si="28"/>
        <v>-0.4375</v>
      </c>
      <c r="M38" s="99"/>
      <c r="N38" s="212"/>
      <c r="O38" s="213"/>
      <c r="P38" s="213"/>
      <c r="Q38" s="214"/>
      <c r="R38" s="214"/>
      <c r="S38" s="214"/>
      <c r="T38" s="215"/>
      <c r="U38" s="297">
        <v>0.4166666666666667</v>
      </c>
      <c r="V38" s="298"/>
      <c r="W38" s="299">
        <v>0.5120138888888889</v>
      </c>
      <c r="X38" s="299">
        <v>0.5310532407407408</v>
      </c>
      <c r="Y38" s="298">
        <f t="shared" si="19"/>
        <v>0.0953472222222222</v>
      </c>
      <c r="Z38" s="298">
        <f t="shared" si="20"/>
        <v>0.019039351851851904</v>
      </c>
      <c r="AA38" s="298">
        <f t="shared" si="21"/>
        <v>0.1143865740740741</v>
      </c>
      <c r="AB38" s="300">
        <f t="shared" si="22"/>
        <v>8.742284731356875</v>
      </c>
      <c r="AC38" s="301"/>
      <c r="AD38" s="302"/>
      <c r="AE38" s="303"/>
      <c r="AF38" s="303"/>
      <c r="AG38" s="304"/>
      <c r="AH38" s="302"/>
      <c r="AI38" s="302"/>
      <c r="AJ38" s="305"/>
      <c r="AK38" s="142"/>
      <c r="AL38" s="72"/>
      <c r="AM38" s="72"/>
      <c r="AN38" s="72"/>
      <c r="AO38" s="72"/>
      <c r="AP38" s="72"/>
      <c r="AQ38" s="72"/>
      <c r="AR38" s="72"/>
      <c r="AS38" s="104"/>
      <c r="AT38" s="104"/>
      <c r="AU38" s="104"/>
      <c r="AV38" s="104"/>
      <c r="AW38" s="104"/>
      <c r="AX38" s="104"/>
      <c r="AY38" s="104"/>
      <c r="AZ38" s="105"/>
    </row>
    <row r="39" spans="1:52" ht="18" customHeight="1">
      <c r="A39" s="332" t="s">
        <v>116</v>
      </c>
      <c r="B39" s="1045">
        <v>2</v>
      </c>
      <c r="C39" s="140" t="s">
        <v>58</v>
      </c>
      <c r="D39" s="141" t="s">
        <v>158</v>
      </c>
      <c r="E39" s="82" t="s">
        <v>159</v>
      </c>
      <c r="F39" s="74"/>
      <c r="G39" s="333">
        <v>66</v>
      </c>
      <c r="H39" s="334" t="s">
        <v>197</v>
      </c>
      <c r="I39" s="335" t="s">
        <v>38</v>
      </c>
      <c r="J39" s="336"/>
      <c r="K39" s="98"/>
      <c r="L39" s="102">
        <f t="shared" si="28"/>
        <v>-0.4375</v>
      </c>
      <c r="M39" s="99"/>
      <c r="N39" s="212"/>
      <c r="O39" s="220"/>
      <c r="P39" s="220"/>
      <c r="Q39" s="221"/>
      <c r="R39" s="221"/>
      <c r="S39" s="221"/>
      <c r="T39" s="215"/>
      <c r="U39" s="297">
        <v>0.4166666666666667</v>
      </c>
      <c r="V39" s="298"/>
      <c r="W39" s="299">
        <v>0.48754629629629626</v>
      </c>
      <c r="X39" s="299">
        <v>0.4910069444444444</v>
      </c>
      <c r="Y39" s="298">
        <f>W39-U39</f>
        <v>0.07087962962962957</v>
      </c>
      <c r="Z39" s="298">
        <f>X39-W39</f>
        <v>0.003460648148148171</v>
      </c>
      <c r="AA39" s="298">
        <f>X39-U39</f>
        <v>0.07434027777777774</v>
      </c>
      <c r="AB39" s="300">
        <f t="shared" si="22"/>
        <v>13.451658103689866</v>
      </c>
      <c r="AC39" s="301"/>
      <c r="AD39" s="302"/>
      <c r="AE39" s="303"/>
      <c r="AF39" s="303"/>
      <c r="AG39" s="304"/>
      <c r="AH39" s="302"/>
      <c r="AI39" s="302"/>
      <c r="AJ39" s="305"/>
      <c r="AK39" s="142"/>
      <c r="AL39" s="72"/>
      <c r="AM39" s="72"/>
      <c r="AN39" s="72"/>
      <c r="AO39" s="72"/>
      <c r="AP39" s="72"/>
      <c r="AQ39" s="72"/>
      <c r="AR39" s="72"/>
      <c r="AS39" s="104"/>
      <c r="AT39" s="104"/>
      <c r="AU39" s="104"/>
      <c r="AV39" s="104"/>
      <c r="AW39" s="104"/>
      <c r="AX39" s="104"/>
      <c r="AY39" s="104"/>
      <c r="AZ39" s="105"/>
    </row>
    <row r="40" spans="1:52" ht="18" customHeight="1" thickBot="1">
      <c r="A40" s="352" t="s">
        <v>116</v>
      </c>
      <c r="B40" s="1046">
        <v>2</v>
      </c>
      <c r="C40" s="353" t="s">
        <v>607</v>
      </c>
      <c r="D40" s="354" t="s">
        <v>99</v>
      </c>
      <c r="E40" s="76" t="s">
        <v>159</v>
      </c>
      <c r="F40" s="76"/>
      <c r="G40" s="355">
        <v>15</v>
      </c>
      <c r="H40" s="330" t="s">
        <v>198</v>
      </c>
      <c r="I40" s="331" t="s">
        <v>199</v>
      </c>
      <c r="J40" s="238"/>
      <c r="K40" s="178"/>
      <c r="L40" s="178"/>
      <c r="M40" s="356"/>
      <c r="N40" s="340"/>
      <c r="O40" s="229"/>
      <c r="P40" s="229"/>
      <c r="Q40" s="230"/>
      <c r="R40" s="230"/>
      <c r="S40" s="230"/>
      <c r="T40" s="341"/>
      <c r="U40" s="342">
        <v>0.4166666666666667</v>
      </c>
      <c r="V40" s="343"/>
      <c r="W40" s="344">
        <v>0.4963425925925926</v>
      </c>
      <c r="X40" s="344">
        <v>0.5109953703703703</v>
      </c>
      <c r="Y40" s="343">
        <f>W40-U40</f>
        <v>0.07967592592592593</v>
      </c>
      <c r="Z40" s="343">
        <f>X40-W40</f>
        <v>0.014652777777777737</v>
      </c>
      <c r="AA40" s="343">
        <f>X40-U40</f>
        <v>0.09432870370370366</v>
      </c>
      <c r="AB40" s="345">
        <f t="shared" si="22"/>
        <v>10.601226993865032</v>
      </c>
      <c r="AC40" s="357"/>
      <c r="AD40" s="358"/>
      <c r="AE40" s="359"/>
      <c r="AF40" s="359"/>
      <c r="AG40" s="358"/>
      <c r="AH40" s="358"/>
      <c r="AI40" s="358"/>
      <c r="AJ40" s="360"/>
      <c r="AK40" s="142"/>
      <c r="AL40" s="72"/>
      <c r="AM40" s="72"/>
      <c r="AN40" s="72"/>
      <c r="AO40" s="72"/>
      <c r="AP40" s="72"/>
      <c r="AQ40" s="72"/>
      <c r="AR40" s="72"/>
      <c r="AS40" s="104"/>
      <c r="AT40" s="104"/>
      <c r="AU40" s="104"/>
      <c r="AV40" s="104"/>
      <c r="AW40" s="104"/>
      <c r="AX40" s="104"/>
      <c r="AY40" s="104"/>
      <c r="AZ40" s="105"/>
    </row>
    <row r="41" spans="1:52" ht="18" customHeight="1">
      <c r="A41" s="179" t="s">
        <v>132</v>
      </c>
      <c r="B41" s="1047">
        <v>3</v>
      </c>
      <c r="C41" s="277" t="s">
        <v>106</v>
      </c>
      <c r="D41" s="243" t="s">
        <v>34</v>
      </c>
      <c r="E41" s="83">
        <v>1</v>
      </c>
      <c r="F41" s="83"/>
      <c r="G41" s="361">
        <v>96</v>
      </c>
      <c r="H41" s="362" t="s">
        <v>200</v>
      </c>
      <c r="I41" s="363" t="s">
        <v>201</v>
      </c>
      <c r="J41" s="364">
        <f t="shared" si="17"/>
        <v>18.468468468468465</v>
      </c>
      <c r="K41" s="181">
        <f>AI41</f>
        <v>0.09250000000000008</v>
      </c>
      <c r="L41" s="181">
        <f>+AE41-N41-A$48*1</f>
        <v>0.5230555555555556</v>
      </c>
      <c r="M41" s="182">
        <f>+AH41</f>
        <v>0.0028124999999998845</v>
      </c>
      <c r="N41" s="247"/>
      <c r="O41" s="247"/>
      <c r="P41" s="247"/>
      <c r="Q41" s="248"/>
      <c r="R41" s="248"/>
      <c r="S41" s="248"/>
      <c r="T41" s="365"/>
      <c r="U41" s="366"/>
      <c r="V41" s="251"/>
      <c r="W41" s="250"/>
      <c r="X41" s="250"/>
      <c r="Y41" s="251"/>
      <c r="Z41" s="251"/>
      <c r="AA41" s="251"/>
      <c r="AB41" s="367"/>
      <c r="AC41" s="368">
        <v>0.4583333333333333</v>
      </c>
      <c r="AD41" s="369">
        <f>+AC41-X41</f>
        <v>0.4583333333333333</v>
      </c>
      <c r="AE41" s="370">
        <v>0.5508333333333334</v>
      </c>
      <c r="AF41" s="370">
        <v>0.5536458333333333</v>
      </c>
      <c r="AG41" s="369">
        <f>AE41-AC41</f>
        <v>0.09250000000000008</v>
      </c>
      <c r="AH41" s="369">
        <f>AF41-AE41</f>
        <v>0.0028124999999998845</v>
      </c>
      <c r="AI41" s="369">
        <f>AE41-AC41</f>
        <v>0.09250000000000008</v>
      </c>
      <c r="AJ41" s="371">
        <f>$B$53/(MINUTE(AG41)/60+HOUR(AI41)+SECOND(AI41)/3600)</f>
        <v>7.657657657657657</v>
      </c>
      <c r="AK41" s="104"/>
      <c r="AL41" s="104"/>
      <c r="AM41" s="104"/>
      <c r="AN41" s="104"/>
      <c r="AO41" s="104"/>
      <c r="AP41" s="104"/>
      <c r="AQ41" s="104"/>
      <c r="AR41" s="106"/>
      <c r="AS41" s="104"/>
      <c r="AT41" s="104"/>
      <c r="AU41" s="104"/>
      <c r="AV41" s="104"/>
      <c r="AW41" s="104"/>
      <c r="AX41" s="104"/>
      <c r="AY41" s="104"/>
      <c r="AZ41" s="106"/>
    </row>
    <row r="42" spans="1:52" ht="18" customHeight="1" thickBot="1">
      <c r="A42" s="372" t="s">
        <v>132</v>
      </c>
      <c r="B42" s="1048">
        <v>3</v>
      </c>
      <c r="C42" s="143" t="s">
        <v>58</v>
      </c>
      <c r="D42" s="373" t="s">
        <v>34</v>
      </c>
      <c r="E42" s="84">
        <v>2</v>
      </c>
      <c r="F42" s="84"/>
      <c r="G42" s="339">
        <v>94</v>
      </c>
      <c r="H42" s="374" t="s">
        <v>202</v>
      </c>
      <c r="I42" s="375" t="s">
        <v>203</v>
      </c>
      <c r="J42" s="376">
        <f>$D$54/(MINUTE(K42)/60+HOUR(K42)+SECOND(K42)/3600)</f>
        <v>7.65669961216064</v>
      </c>
      <c r="K42" s="149">
        <f>AI42</f>
        <v>0.09251157407407412</v>
      </c>
      <c r="L42" s="149">
        <f>+P42-N42</f>
        <v>0</v>
      </c>
      <c r="M42" s="101">
        <f>+AH42</f>
        <v>0.009571759259259238</v>
      </c>
      <c r="N42" s="377"/>
      <c r="O42" s="377"/>
      <c r="P42" s="377"/>
      <c r="Q42" s="378"/>
      <c r="R42" s="378"/>
      <c r="S42" s="378"/>
      <c r="T42" s="379"/>
      <c r="U42" s="380"/>
      <c r="V42" s="166"/>
      <c r="W42" s="168"/>
      <c r="X42" s="168"/>
      <c r="Y42" s="166"/>
      <c r="Z42" s="166"/>
      <c r="AA42" s="166"/>
      <c r="AB42" s="381"/>
      <c r="AC42" s="382">
        <v>0.4583333333333333</v>
      </c>
      <c r="AD42" s="383">
        <f>+AC42-X42</f>
        <v>0.4583333333333333</v>
      </c>
      <c r="AE42" s="384">
        <v>0.5508449074074074</v>
      </c>
      <c r="AF42" s="384">
        <v>0.5604166666666667</v>
      </c>
      <c r="AG42" s="322">
        <f>AE42-AC42</f>
        <v>0.09251157407407412</v>
      </c>
      <c r="AH42" s="383">
        <f>AF42-AE42</f>
        <v>0.009571759259259238</v>
      </c>
      <c r="AI42" s="383">
        <f>AE42-AC42</f>
        <v>0.09251157407407412</v>
      </c>
      <c r="AJ42" s="385">
        <f>$B$53/(MINUTE(AG42)/60+HOUR(AI42)+SECOND(AI42)/3600)</f>
        <v>7.65669961216064</v>
      </c>
      <c r="AK42" s="104"/>
      <c r="AL42" s="104"/>
      <c r="AM42" s="104"/>
      <c r="AN42" s="104"/>
      <c r="AO42" s="104"/>
      <c r="AP42" s="104"/>
      <c r="AQ42" s="104"/>
      <c r="AR42" s="106"/>
      <c r="AS42" s="104"/>
      <c r="AT42" s="104"/>
      <c r="AU42" s="104"/>
      <c r="AV42" s="104"/>
      <c r="AW42" s="104"/>
      <c r="AX42" s="104"/>
      <c r="AY42" s="104"/>
      <c r="AZ42" s="106"/>
    </row>
    <row r="43" spans="1:14" ht="16.5" thickBot="1">
      <c r="A43" s="263"/>
      <c r="H43" s="128"/>
      <c r="I43" s="128"/>
      <c r="N43" s="122"/>
    </row>
    <row r="44" spans="1:14" ht="15.75">
      <c r="A44" s="1217" t="s">
        <v>45</v>
      </c>
      <c r="E44" t="s">
        <v>49</v>
      </c>
      <c r="F44">
        <v>33</v>
      </c>
      <c r="G44" s="346">
        <v>40</v>
      </c>
      <c r="H44">
        <v>80</v>
      </c>
      <c r="I44" s="1" t="s">
        <v>364</v>
      </c>
      <c r="J44" s="431">
        <f>MAX(J3:J14)</f>
        <v>13.016794328940483</v>
      </c>
      <c r="N44" s="122"/>
    </row>
    <row r="45" spans="1:14" ht="15.75">
      <c r="A45" s="1218"/>
      <c r="E45" t="s">
        <v>50</v>
      </c>
      <c r="F45">
        <v>0</v>
      </c>
      <c r="G45" s="347">
        <v>2</v>
      </c>
      <c r="I45" s="1" t="s">
        <v>362</v>
      </c>
      <c r="J45" s="431">
        <f>QUARTILE(J3:J14,3)</f>
        <v>12.56126255876632</v>
      </c>
      <c r="N45" s="122"/>
    </row>
    <row r="46" spans="1:10" ht="16.5" thickBot="1">
      <c r="A46" s="1219"/>
      <c r="E46" t="s">
        <v>51</v>
      </c>
      <c r="F46">
        <v>2</v>
      </c>
      <c r="G46" s="347">
        <v>4</v>
      </c>
      <c r="I46" s="1" t="s">
        <v>361</v>
      </c>
      <c r="J46" s="431">
        <f>MEDIAN(J3:J12)</f>
        <v>11.888061588927519</v>
      </c>
    </row>
    <row r="47" spans="1:10" ht="15.75">
      <c r="A47" s="123">
        <v>40</v>
      </c>
      <c r="E47" t="s">
        <v>52</v>
      </c>
      <c r="F47">
        <f>+F44-F45-F46</f>
        <v>31</v>
      </c>
      <c r="G47" s="346">
        <f>+G44-G46</f>
        <v>36</v>
      </c>
      <c r="I47" s="1" t="s">
        <v>363</v>
      </c>
      <c r="J47" s="431">
        <f>QUARTILE(J3:J14,1)</f>
        <v>10.988145173742444</v>
      </c>
    </row>
    <row r="48" spans="1:10" ht="16.5" thickBot="1">
      <c r="A48" s="124">
        <v>0.027777777777777776</v>
      </c>
      <c r="B48" s="348">
        <v>0.020833333333333332</v>
      </c>
      <c r="G48" s="430">
        <f>+G47/G44</f>
        <v>0.9</v>
      </c>
      <c r="H48">
        <v>40</v>
      </c>
      <c r="I48" s="1" t="s">
        <v>364</v>
      </c>
      <c r="J48" s="431">
        <f>MAX(J16:J37)</f>
        <v>13.522675217590471</v>
      </c>
    </row>
    <row r="49" spans="9:10" ht="15.75">
      <c r="I49" s="1" t="s">
        <v>362</v>
      </c>
      <c r="J49" s="431">
        <f>QUARTILE(J16:J37,3)</f>
        <v>10.940424360384934</v>
      </c>
    </row>
    <row r="50" spans="1:10" ht="15.75">
      <c r="A50" s="24"/>
      <c r="B50" s="170">
        <v>80</v>
      </c>
      <c r="C50" s="170">
        <v>40</v>
      </c>
      <c r="D50" s="170">
        <v>20</v>
      </c>
      <c r="E50" s="349"/>
      <c r="I50" s="1" t="s">
        <v>361</v>
      </c>
      <c r="J50" s="431">
        <f>MEDIAN(J16:J37)</f>
        <v>9.865195666292411</v>
      </c>
    </row>
    <row r="51" spans="1:10" ht="18">
      <c r="A51" s="171">
        <v>1</v>
      </c>
      <c r="B51" s="64">
        <v>35</v>
      </c>
      <c r="C51" s="350">
        <v>24</v>
      </c>
      <c r="D51" s="351">
        <v>17</v>
      </c>
      <c r="H51" s="63"/>
      <c r="I51" s="1" t="s">
        <v>363</v>
      </c>
      <c r="J51" s="431">
        <f>QUARTILE(J16:J37,1)</f>
        <v>8.237641449747043</v>
      </c>
    </row>
    <row r="52" spans="1:8" ht="18">
      <c r="A52" s="171">
        <v>2</v>
      </c>
      <c r="B52" s="350">
        <v>24</v>
      </c>
      <c r="C52" s="351">
        <v>17</v>
      </c>
      <c r="D52" s="3"/>
      <c r="H52" s="66"/>
    </row>
    <row r="53" spans="1:8" ht="18">
      <c r="A53" s="171">
        <v>3</v>
      </c>
      <c r="B53" s="351">
        <v>17</v>
      </c>
      <c r="C53" s="3"/>
      <c r="D53" s="3"/>
      <c r="F53" s="128"/>
      <c r="G53" s="128"/>
      <c r="H53" s="67"/>
    </row>
    <row r="54" spans="1:9" ht="15.75">
      <c r="A54" s="173" t="s">
        <v>35</v>
      </c>
      <c r="B54" s="69">
        <f>SUM(B51:B53)</f>
        <v>76</v>
      </c>
      <c r="C54" s="69">
        <f>SUM(C51:C53)</f>
        <v>41</v>
      </c>
      <c r="D54" s="69">
        <f>SUM(D51:D53)</f>
        <v>17</v>
      </c>
      <c r="F54" s="65"/>
      <c r="G54" s="65"/>
      <c r="H54" s="65"/>
      <c r="I54" s="68"/>
    </row>
    <row r="56" ht="15.75">
      <c r="A56" s="125"/>
    </row>
  </sheetData>
  <sheetProtection/>
  <mergeCells count="8">
    <mergeCell ref="AS1:AZ1"/>
    <mergeCell ref="D14:E14"/>
    <mergeCell ref="D15:E15"/>
    <mergeCell ref="A44:A46"/>
    <mergeCell ref="N1:T1"/>
    <mergeCell ref="U1:AB1"/>
    <mergeCell ref="AC1:AJ1"/>
    <mergeCell ref="AK1:AR1"/>
  </mergeCells>
  <printOptions/>
  <pageMargins left="0.7" right="0.7" top="0.75" bottom="0.75" header="0.3" footer="0.3"/>
  <pageSetup horizontalDpi="600" verticalDpi="600" orientation="portrait" r:id="rId1"/>
  <ignoredErrors>
    <ignoredError sqref="B54:D54" formulaRange="1"/>
  </ignoredErrors>
</worksheet>
</file>

<file path=xl/worksheets/sheet6.xml><?xml version="1.0" encoding="utf-8"?>
<worksheet xmlns="http://schemas.openxmlformats.org/spreadsheetml/2006/main" xmlns:r="http://schemas.openxmlformats.org/officeDocument/2006/relationships">
  <dimension ref="A1:BP62"/>
  <sheetViews>
    <sheetView zoomScalePageLayoutView="0" workbookViewId="0" topLeftCell="A3">
      <selection activeCell="B8" sqref="B8"/>
    </sheetView>
  </sheetViews>
  <sheetFormatPr defaultColWidth="11.00390625" defaultRowHeight="15.75"/>
  <cols>
    <col min="1" max="1" width="10.625" style="0" customWidth="1"/>
    <col min="2" max="2" width="6.125" style="0" bestFit="1" customWidth="1"/>
    <col min="3" max="3" width="7.50390625" style="1" bestFit="1" customWidth="1"/>
    <col min="4" max="4" width="9.75390625" style="0" bestFit="1" customWidth="1"/>
    <col min="5" max="5" width="8.75390625" style="0" bestFit="1" customWidth="1"/>
    <col min="6" max="6" width="9.00390625" style="0" hidden="1" customWidth="1"/>
    <col min="7" max="7" width="5.625" style="0" customWidth="1"/>
    <col min="8" max="8" width="20.875" style="0" bestFit="1" customWidth="1"/>
    <col min="9" max="9" width="16.50390625" style="0" bestFit="1" customWidth="1"/>
    <col min="10" max="10" width="6.625" style="0" bestFit="1" customWidth="1"/>
    <col min="11" max="11" width="9.125" style="0" customWidth="1"/>
    <col min="12" max="12" width="7.625" style="0" bestFit="1" customWidth="1"/>
    <col min="13" max="13" width="7.375" style="0" bestFit="1" customWidth="1"/>
    <col min="14" max="14" width="7.625" style="0" bestFit="1" customWidth="1"/>
    <col min="15" max="16" width="6.50390625" style="0" bestFit="1" customWidth="1"/>
    <col min="17" max="17" width="7.125" style="0" bestFit="1" customWidth="1"/>
    <col min="18" max="18" width="7.375" style="0" bestFit="1" customWidth="1"/>
    <col min="19" max="19" width="7.125" style="0" bestFit="1" customWidth="1"/>
    <col min="20" max="20" width="6.625" style="0" bestFit="1" customWidth="1"/>
    <col min="21" max="21" width="6.125" style="0" bestFit="1" customWidth="1"/>
    <col min="22" max="22" width="5.875" style="0" bestFit="1" customWidth="1"/>
    <col min="23" max="24" width="6.50390625" style="0" bestFit="1" customWidth="1"/>
    <col min="25" max="25" width="7.375" style="0" bestFit="1" customWidth="1"/>
    <col min="26" max="26" width="6.625" style="0" customWidth="1"/>
    <col min="27" max="27" width="7.375" style="0" bestFit="1" customWidth="1"/>
    <col min="28" max="28" width="6.625" style="0" bestFit="1" customWidth="1"/>
    <col min="29" max="29" width="6.375" style="0" customWidth="1"/>
    <col min="30" max="30" width="6.375" style="0" bestFit="1" customWidth="1"/>
    <col min="31" max="32" width="6.50390625" style="0" bestFit="1" customWidth="1"/>
    <col min="33" max="35" width="7.375" style="0" bestFit="1" customWidth="1"/>
    <col min="36" max="36" width="6.625" style="0" bestFit="1" customWidth="1"/>
    <col min="37" max="37" width="6.50390625" style="0" hidden="1" customWidth="1"/>
    <col min="38" max="38" width="7.375" style="0" hidden="1" customWidth="1"/>
    <col min="39" max="40" width="6.50390625" style="0" hidden="1" customWidth="1"/>
    <col min="41" max="43" width="7.375" style="0" hidden="1" customWidth="1"/>
    <col min="44" max="44" width="6.625" style="0" hidden="1" customWidth="1"/>
    <col min="45" max="45" width="6.125" style="0" hidden="1" customWidth="1"/>
    <col min="46" max="46" width="7.375" style="0" hidden="1" customWidth="1"/>
    <col min="47" max="48" width="6.125" style="0" hidden="1" customWidth="1"/>
    <col min="49" max="49" width="7.625" style="0" hidden="1" customWidth="1"/>
    <col min="50" max="51" width="7.375" style="0" hidden="1" customWidth="1"/>
    <col min="52" max="52" width="6.625" style="0" hidden="1" customWidth="1"/>
    <col min="53" max="55" width="0" style="0" hidden="1" customWidth="1"/>
    <col min="56" max="66" width="0" style="128" hidden="1" customWidth="1"/>
    <col min="67" max="16384" width="11.00390625" style="128" customWidth="1"/>
  </cols>
  <sheetData>
    <row r="1" spans="1:52" ht="18.75" thickBot="1">
      <c r="A1" s="62"/>
      <c r="B1" s="62"/>
      <c r="C1" s="62"/>
      <c r="D1" s="62"/>
      <c r="E1" s="75"/>
      <c r="F1" s="62"/>
      <c r="G1" s="62"/>
      <c r="H1" s="85"/>
      <c r="I1" s="86"/>
      <c r="J1" s="70"/>
      <c r="K1" s="288">
        <f>+K4-K3</f>
        <v>0.010243055555555658</v>
      </c>
      <c r="L1" s="62"/>
      <c r="M1" s="62"/>
      <c r="N1" s="1209">
        <v>1</v>
      </c>
      <c r="O1" s="1210"/>
      <c r="P1" s="1210"/>
      <c r="Q1" s="1210"/>
      <c r="R1" s="1210"/>
      <c r="S1" s="1210"/>
      <c r="T1" s="1211"/>
      <c r="U1" s="1212">
        <v>2</v>
      </c>
      <c r="V1" s="1213"/>
      <c r="W1" s="1213"/>
      <c r="X1" s="1213"/>
      <c r="Y1" s="1213"/>
      <c r="Z1" s="1213"/>
      <c r="AA1" s="1213"/>
      <c r="AB1" s="1214"/>
      <c r="AC1" s="1212">
        <v>3</v>
      </c>
      <c r="AD1" s="1213"/>
      <c r="AE1" s="1213"/>
      <c r="AF1" s="1213"/>
      <c r="AG1" s="1213"/>
      <c r="AH1" s="1213"/>
      <c r="AI1" s="1213"/>
      <c r="AJ1" s="1214"/>
      <c r="AK1" s="1215">
        <v>4</v>
      </c>
      <c r="AL1" s="1215"/>
      <c r="AM1" s="1215"/>
      <c r="AN1" s="1215"/>
      <c r="AO1" s="1215"/>
      <c r="AP1" s="1215"/>
      <c r="AQ1" s="1215"/>
      <c r="AR1" s="1215"/>
      <c r="AS1" s="1216">
        <v>5</v>
      </c>
      <c r="AT1" s="1213"/>
      <c r="AU1" s="1213"/>
      <c r="AV1" s="1213"/>
      <c r="AW1" s="1213"/>
      <c r="AX1" s="1213"/>
      <c r="AY1" s="1213"/>
      <c r="AZ1" s="1214"/>
    </row>
    <row r="2" spans="1:52" ht="71.25" customHeight="1" thickBot="1">
      <c r="A2" s="87" t="s">
        <v>53</v>
      </c>
      <c r="B2" s="88" t="s">
        <v>54</v>
      </c>
      <c r="C2" s="88" t="s">
        <v>204</v>
      </c>
      <c r="D2" s="89" t="s">
        <v>104</v>
      </c>
      <c r="E2" s="89" t="s">
        <v>55</v>
      </c>
      <c r="F2" s="89" t="s">
        <v>56</v>
      </c>
      <c r="G2" s="388" t="s">
        <v>57</v>
      </c>
      <c r="H2" s="389" t="s">
        <v>205</v>
      </c>
      <c r="I2" s="89" t="s">
        <v>6</v>
      </c>
      <c r="J2" s="90" t="s">
        <v>20</v>
      </c>
      <c r="K2" s="91" t="s">
        <v>21</v>
      </c>
      <c r="L2" s="92" t="s">
        <v>46</v>
      </c>
      <c r="M2" s="93" t="s">
        <v>22</v>
      </c>
      <c r="N2" s="129" t="s">
        <v>23</v>
      </c>
      <c r="O2" s="130" t="s">
        <v>24</v>
      </c>
      <c r="P2" s="130" t="s">
        <v>25</v>
      </c>
      <c r="Q2" s="131" t="s">
        <v>26</v>
      </c>
      <c r="R2" s="131" t="s">
        <v>27</v>
      </c>
      <c r="S2" s="131" t="s">
        <v>28</v>
      </c>
      <c r="T2" s="132" t="s">
        <v>29</v>
      </c>
      <c r="U2" s="129" t="s">
        <v>23</v>
      </c>
      <c r="V2" s="133" t="s">
        <v>47</v>
      </c>
      <c r="W2" s="130" t="s">
        <v>24</v>
      </c>
      <c r="X2" s="130" t="s">
        <v>25</v>
      </c>
      <c r="Y2" s="131" t="s">
        <v>26</v>
      </c>
      <c r="Z2" s="131" t="s">
        <v>41</v>
      </c>
      <c r="AA2" s="131" t="s">
        <v>28</v>
      </c>
      <c r="AB2" s="132" t="s">
        <v>29</v>
      </c>
      <c r="AC2" s="129" t="s">
        <v>23</v>
      </c>
      <c r="AD2" s="133" t="s">
        <v>47</v>
      </c>
      <c r="AE2" s="130" t="s">
        <v>24</v>
      </c>
      <c r="AF2" s="130" t="s">
        <v>25</v>
      </c>
      <c r="AG2" s="131" t="s">
        <v>26</v>
      </c>
      <c r="AH2" s="131" t="s">
        <v>41</v>
      </c>
      <c r="AI2" s="131" t="s">
        <v>28</v>
      </c>
      <c r="AJ2" s="132" t="s">
        <v>29</v>
      </c>
      <c r="AK2" s="134" t="s">
        <v>23</v>
      </c>
      <c r="AL2" s="133" t="s">
        <v>47</v>
      </c>
      <c r="AM2" s="130" t="s">
        <v>24</v>
      </c>
      <c r="AN2" s="130" t="s">
        <v>25</v>
      </c>
      <c r="AO2" s="131" t="s">
        <v>26</v>
      </c>
      <c r="AP2" s="131" t="s">
        <v>41</v>
      </c>
      <c r="AQ2" s="131" t="s">
        <v>28</v>
      </c>
      <c r="AR2" s="135" t="s">
        <v>29</v>
      </c>
      <c r="AS2" s="95" t="s">
        <v>23</v>
      </c>
      <c r="AT2" s="96" t="s">
        <v>47</v>
      </c>
      <c r="AU2" s="94" t="s">
        <v>24</v>
      </c>
      <c r="AV2" s="94" t="s">
        <v>25</v>
      </c>
      <c r="AW2" s="95" t="s">
        <v>26</v>
      </c>
      <c r="AX2" s="95" t="s">
        <v>41</v>
      </c>
      <c r="AY2" s="95" t="s">
        <v>28</v>
      </c>
      <c r="AZ2" s="97" t="s">
        <v>29</v>
      </c>
    </row>
    <row r="3" spans="1:52" ht="18" customHeight="1">
      <c r="A3" s="114" t="s">
        <v>105</v>
      </c>
      <c r="B3" s="1033">
        <v>1</v>
      </c>
      <c r="C3" s="136" t="s">
        <v>106</v>
      </c>
      <c r="D3" s="82">
        <v>1</v>
      </c>
      <c r="E3" s="390">
        <v>48</v>
      </c>
      <c r="F3" s="82"/>
      <c r="G3" s="275">
        <v>4</v>
      </c>
      <c r="H3" s="391" t="s">
        <v>320</v>
      </c>
      <c r="I3" s="392" t="s">
        <v>206</v>
      </c>
      <c r="J3" s="309">
        <f aca="true" t="shared" si="0" ref="J3:J11">$B$60/(MINUTE(K3)/60+HOUR(K3)+SECOND(K3)/3600)</f>
        <v>11.493230955748635</v>
      </c>
      <c r="K3" s="98">
        <f aca="true" t="shared" si="1" ref="K3:K10">+S3+AA3+AG3</f>
        <v>0.2864004629629629</v>
      </c>
      <c r="L3" s="98">
        <f aca="true" t="shared" si="2" ref="L3:L11">+AE3-N3-A$53-A$54</f>
        <v>0.286400462962963</v>
      </c>
      <c r="M3" s="99">
        <f aca="true" t="shared" si="3" ref="M3:M10">+R3+Z3</f>
        <v>0.009733796296296227</v>
      </c>
      <c r="N3" s="116">
        <v>0.3125</v>
      </c>
      <c r="O3" s="117">
        <v>0.4312615740740741</v>
      </c>
      <c r="P3" s="117">
        <v>0.43681712962962965</v>
      </c>
      <c r="Q3" s="118">
        <f aca="true" t="shared" si="4" ref="Q3:R12">O3-N3</f>
        <v>0.11876157407407412</v>
      </c>
      <c r="R3" s="118">
        <f t="shared" si="4"/>
        <v>0.005555555555555536</v>
      </c>
      <c r="S3" s="118">
        <f aca="true" t="shared" si="5" ref="S3:S12">P3-N3</f>
        <v>0.12431712962962965</v>
      </c>
      <c r="T3" s="138">
        <f aca="true" t="shared" si="6" ref="T3:T12">+$B$57/(MINUTE(S3)/60+HOUR(S3)+SECOND(S3)/3600)</f>
        <v>12.535145703379573</v>
      </c>
      <c r="U3" s="297">
        <v>0.45765046296296297</v>
      </c>
      <c r="V3" s="298">
        <f>+U3-P3</f>
        <v>0.020833333333333315</v>
      </c>
      <c r="W3" s="299">
        <v>0.5347222222222222</v>
      </c>
      <c r="X3" s="299">
        <v>0.5389004629629629</v>
      </c>
      <c r="Y3" s="298">
        <f aca="true" t="shared" si="7" ref="Y3:Y40">W3-U3</f>
        <v>0.07707175925925924</v>
      </c>
      <c r="Z3" s="298">
        <f aca="true" t="shared" si="8" ref="Z3:Z40">X3-W3</f>
        <v>0.004178240740740691</v>
      </c>
      <c r="AA3" s="298">
        <f aca="true" t="shared" si="9" ref="AA3:AA40">X3-U3</f>
        <v>0.08124999999999993</v>
      </c>
      <c r="AB3" s="300">
        <f aca="true" t="shared" si="10" ref="AB3:AB42">$B$58/(MINUTE(AA3)/60+HOUR(AA3)+SECOND(AA3)/3600)</f>
        <v>11.794871794871796</v>
      </c>
      <c r="AC3" s="301">
        <v>0.5666782407407408</v>
      </c>
      <c r="AD3" s="302">
        <f>+AC3-X3</f>
        <v>0.0277777777777779</v>
      </c>
      <c r="AE3" s="303">
        <v>0.6475115740740741</v>
      </c>
      <c r="AF3" s="303">
        <v>0.6569675925925925</v>
      </c>
      <c r="AG3" s="304">
        <f aca="true" t="shared" si="11" ref="AG3:AG10">AE3-AC3</f>
        <v>0.08083333333333331</v>
      </c>
      <c r="AH3" s="302">
        <f aca="true" t="shared" si="12" ref="AH3:AH10">AF3-AE3</f>
        <v>0.009456018518518405</v>
      </c>
      <c r="AI3" s="302">
        <f aca="true" t="shared" si="13" ref="AI3:AI10">AE3-AC3</f>
        <v>0.08083333333333331</v>
      </c>
      <c r="AJ3" s="305">
        <f aca="true" t="shared" si="14" ref="AJ3:AJ11">$B$59/(MINUTE(AG3)/60+HOUR(AI3)+SECOND(AI3)/3600)</f>
        <v>9.587628865979383</v>
      </c>
      <c r="AK3" s="139"/>
      <c r="AL3" s="78"/>
      <c r="AM3" s="78"/>
      <c r="AN3" s="78"/>
      <c r="AO3" s="78"/>
      <c r="AP3" s="78"/>
      <c r="AQ3" s="78"/>
      <c r="AR3" s="79"/>
      <c r="AS3" s="104"/>
      <c r="AT3" s="104"/>
      <c r="AU3" s="104"/>
      <c r="AV3" s="104"/>
      <c r="AW3" s="104"/>
      <c r="AX3" s="104"/>
      <c r="AY3" s="104"/>
      <c r="AZ3" s="105"/>
    </row>
    <row r="4" spans="1:52" ht="18" customHeight="1">
      <c r="A4" s="114" t="s">
        <v>105</v>
      </c>
      <c r="B4" s="1033">
        <v>1</v>
      </c>
      <c r="C4" s="136" t="s">
        <v>106</v>
      </c>
      <c r="D4" s="82">
        <v>2</v>
      </c>
      <c r="E4" s="390">
        <v>42</v>
      </c>
      <c r="F4" s="82"/>
      <c r="G4" s="275">
        <v>1</v>
      </c>
      <c r="H4" s="393" t="s">
        <v>321</v>
      </c>
      <c r="I4" s="429" t="s">
        <v>355</v>
      </c>
      <c r="J4" s="309">
        <f t="shared" si="0"/>
        <v>11.096371439719078</v>
      </c>
      <c r="K4" s="98">
        <f t="shared" si="1"/>
        <v>0.29664351851851856</v>
      </c>
      <c r="L4" s="98">
        <f t="shared" si="2"/>
        <v>0.2966435185185185</v>
      </c>
      <c r="M4" s="99">
        <f t="shared" si="3"/>
        <v>0.005150462962962954</v>
      </c>
      <c r="N4" s="116">
        <v>0.3125</v>
      </c>
      <c r="O4" s="117">
        <v>0.4333912037037037</v>
      </c>
      <c r="P4" s="117">
        <v>0.4368634259259259</v>
      </c>
      <c r="Q4" s="118">
        <f t="shared" si="4"/>
        <v>0.12089120370370371</v>
      </c>
      <c r="R4" s="118">
        <f t="shared" si="4"/>
        <v>0.00347222222222221</v>
      </c>
      <c r="S4" s="118">
        <f t="shared" si="5"/>
        <v>0.12436342592592592</v>
      </c>
      <c r="T4" s="138">
        <f t="shared" si="6"/>
        <v>12.530479292694276</v>
      </c>
      <c r="U4" s="297">
        <v>0.4576967592592593</v>
      </c>
      <c r="V4" s="298">
        <f>+U3-P3</f>
        <v>0.020833333333333315</v>
      </c>
      <c r="W4" s="299">
        <v>0.5434722222222222</v>
      </c>
      <c r="X4" s="299">
        <v>0.545150462962963</v>
      </c>
      <c r="Y4" s="298">
        <f t="shared" si="7"/>
        <v>0.08577546296296296</v>
      </c>
      <c r="Z4" s="298">
        <f t="shared" si="8"/>
        <v>0.001678240740740744</v>
      </c>
      <c r="AA4" s="298">
        <f t="shared" si="9"/>
        <v>0.0874537037037037</v>
      </c>
      <c r="AB4" s="300">
        <f t="shared" si="10"/>
        <v>10.958178930651137</v>
      </c>
      <c r="AC4" s="301">
        <v>0.5729282407407407</v>
      </c>
      <c r="AD4" s="302">
        <f aca="true" t="shared" si="15" ref="AD4:AD38">+AC4-X4</f>
        <v>0.02777777777777768</v>
      </c>
      <c r="AE4" s="303">
        <v>0.6577546296296296</v>
      </c>
      <c r="AF4" s="303">
        <v>0.6604282407407408</v>
      </c>
      <c r="AG4" s="304">
        <f t="shared" si="11"/>
        <v>0.08482638888888894</v>
      </c>
      <c r="AH4" s="302">
        <f t="shared" si="12"/>
        <v>0.002673611111111196</v>
      </c>
      <c r="AI4" s="302">
        <f t="shared" si="13"/>
        <v>0.08482638888888894</v>
      </c>
      <c r="AJ4" s="305">
        <f t="shared" si="14"/>
        <v>9.136307818256244</v>
      </c>
      <c r="AK4" s="139"/>
      <c r="AL4" s="78"/>
      <c r="AM4" s="78"/>
      <c r="AN4" s="78"/>
      <c r="AO4" s="78"/>
      <c r="AP4" s="78"/>
      <c r="AQ4" s="78"/>
      <c r="AR4" s="79"/>
      <c r="AS4" s="104"/>
      <c r="AT4" s="104"/>
      <c r="AU4" s="104"/>
      <c r="AV4" s="104"/>
      <c r="AW4" s="104"/>
      <c r="AX4" s="104"/>
      <c r="AY4" s="104"/>
      <c r="AZ4" s="105"/>
    </row>
    <row r="5" spans="1:52" ht="18" customHeight="1">
      <c r="A5" s="114" t="s">
        <v>105</v>
      </c>
      <c r="B5" s="1033">
        <v>1</v>
      </c>
      <c r="C5" s="136" t="s">
        <v>106</v>
      </c>
      <c r="D5" s="82">
        <v>4</v>
      </c>
      <c r="E5" s="390">
        <v>38</v>
      </c>
      <c r="F5" s="82"/>
      <c r="G5" s="275">
        <v>8</v>
      </c>
      <c r="H5" s="393" t="s">
        <v>323</v>
      </c>
      <c r="I5" s="394" t="s">
        <v>208</v>
      </c>
      <c r="J5" s="309">
        <f t="shared" si="0"/>
        <v>10.492529053680133</v>
      </c>
      <c r="K5" s="98">
        <f t="shared" si="1"/>
        <v>0.3137152777777778</v>
      </c>
      <c r="L5" s="98">
        <f t="shared" si="2"/>
        <v>0.3137152777777778</v>
      </c>
      <c r="M5" s="99">
        <f t="shared" si="3"/>
        <v>0.009513888888888877</v>
      </c>
      <c r="N5" s="116">
        <v>0.3125</v>
      </c>
      <c r="O5" s="117">
        <v>0.45109953703703703</v>
      </c>
      <c r="P5" s="117">
        <v>0.4534837962962963</v>
      </c>
      <c r="Q5" s="118">
        <f t="shared" si="4"/>
        <v>0.13859953703703703</v>
      </c>
      <c r="R5" s="118">
        <f t="shared" si="4"/>
        <v>0.0023842592592592804</v>
      </c>
      <c r="S5" s="118">
        <f t="shared" si="5"/>
        <v>0.14098379629629632</v>
      </c>
      <c r="T5" s="138">
        <f t="shared" si="6"/>
        <v>11.053279697890156</v>
      </c>
      <c r="U5" s="297">
        <v>0.47431712962962963</v>
      </c>
      <c r="V5" s="298">
        <f>+U3-P3</f>
        <v>0.020833333333333315</v>
      </c>
      <c r="W5" s="299">
        <v>0.5701851851851852</v>
      </c>
      <c r="X5" s="299">
        <v>0.5773148148148148</v>
      </c>
      <c r="Y5" s="298">
        <f t="shared" si="7"/>
        <v>0.09586805555555561</v>
      </c>
      <c r="Z5" s="298">
        <f t="shared" si="8"/>
        <v>0.007129629629629597</v>
      </c>
      <c r="AA5" s="298">
        <f t="shared" si="9"/>
        <v>0.1029976851851852</v>
      </c>
      <c r="AB5" s="300">
        <f t="shared" si="10"/>
        <v>9.304416226542308</v>
      </c>
      <c r="AC5" s="301">
        <v>0.6050925925925926</v>
      </c>
      <c r="AD5" s="302">
        <f t="shared" si="15"/>
        <v>0.02777777777777779</v>
      </c>
      <c r="AE5" s="303">
        <v>0.6748263888888889</v>
      </c>
      <c r="AF5" s="303">
        <v>0.6763888888888889</v>
      </c>
      <c r="AG5" s="304">
        <f t="shared" si="11"/>
        <v>0.06973379629629628</v>
      </c>
      <c r="AH5" s="302">
        <f t="shared" si="12"/>
        <v>0.0015625000000000222</v>
      </c>
      <c r="AI5" s="302">
        <f t="shared" si="13"/>
        <v>0.06973379629629628</v>
      </c>
      <c r="AJ5" s="305">
        <f t="shared" si="14"/>
        <v>11.113692946058093</v>
      </c>
      <c r="AK5" s="139"/>
      <c r="AL5" s="78"/>
      <c r="AM5" s="78"/>
      <c r="AN5" s="78"/>
      <c r="AO5" s="78"/>
      <c r="AP5" s="78"/>
      <c r="AQ5" s="78"/>
      <c r="AR5" s="79"/>
      <c r="AS5" s="104"/>
      <c r="AT5" s="104"/>
      <c r="AU5" s="104"/>
      <c r="AV5" s="104"/>
      <c r="AW5" s="104"/>
      <c r="AX5" s="104"/>
      <c r="AY5" s="104"/>
      <c r="AZ5" s="105"/>
    </row>
    <row r="6" spans="1:52" ht="18" customHeight="1">
      <c r="A6" s="114" t="s">
        <v>105</v>
      </c>
      <c r="B6" s="1033">
        <v>1</v>
      </c>
      <c r="C6" s="136" t="s">
        <v>106</v>
      </c>
      <c r="D6" s="82">
        <v>5</v>
      </c>
      <c r="E6" s="390">
        <v>35</v>
      </c>
      <c r="F6" s="82"/>
      <c r="G6" s="275">
        <v>7</v>
      </c>
      <c r="H6" s="393" t="s">
        <v>324</v>
      </c>
      <c r="I6" s="394" t="s">
        <v>209</v>
      </c>
      <c r="J6" s="309">
        <f t="shared" si="0"/>
        <v>10.404243643680264</v>
      </c>
      <c r="K6" s="98">
        <f t="shared" si="1"/>
        <v>0.3163773148148148</v>
      </c>
      <c r="L6" s="98">
        <f t="shared" si="2"/>
        <v>0.31637731481481485</v>
      </c>
      <c r="M6" s="99">
        <f t="shared" si="3"/>
        <v>0.007916666666666572</v>
      </c>
      <c r="N6" s="116">
        <v>0.3125</v>
      </c>
      <c r="O6" s="117">
        <v>0.4513888888888889</v>
      </c>
      <c r="P6" s="117">
        <v>0.45358796296296294</v>
      </c>
      <c r="Q6" s="118">
        <f t="shared" si="4"/>
        <v>0.1388888888888889</v>
      </c>
      <c r="R6" s="118">
        <f t="shared" si="4"/>
        <v>0.0021990740740740478</v>
      </c>
      <c r="S6" s="118">
        <f t="shared" si="5"/>
        <v>0.14108796296296294</v>
      </c>
      <c r="T6" s="138">
        <f t="shared" si="6"/>
        <v>11.045118949958983</v>
      </c>
      <c r="U6" s="297">
        <v>0.4744212962962963</v>
      </c>
      <c r="V6" s="298">
        <f>+U3-P3</f>
        <v>0.020833333333333315</v>
      </c>
      <c r="W6" s="299">
        <v>0.5736226851851852</v>
      </c>
      <c r="X6" s="299">
        <v>0.5793402777777777</v>
      </c>
      <c r="Y6" s="298">
        <f t="shared" si="7"/>
        <v>0.09920138888888891</v>
      </c>
      <c r="Z6" s="298">
        <f t="shared" si="8"/>
        <v>0.005717592592592524</v>
      </c>
      <c r="AA6" s="298">
        <f t="shared" si="9"/>
        <v>0.10491898148148143</v>
      </c>
      <c r="AB6" s="300">
        <f t="shared" si="10"/>
        <v>9.134031991174847</v>
      </c>
      <c r="AC6" s="301">
        <v>0.6071180555555555</v>
      </c>
      <c r="AD6" s="302">
        <f t="shared" si="15"/>
        <v>0.02777777777777779</v>
      </c>
      <c r="AE6" s="303">
        <v>0.677488425925926</v>
      </c>
      <c r="AF6" s="303">
        <v>0.6972453703703704</v>
      </c>
      <c r="AG6" s="304">
        <f t="shared" si="11"/>
        <v>0.07037037037037042</v>
      </c>
      <c r="AH6" s="302">
        <f t="shared" si="12"/>
        <v>0.019756944444444424</v>
      </c>
      <c r="AI6" s="302">
        <f t="shared" si="13"/>
        <v>0.07037037037037042</v>
      </c>
      <c r="AJ6" s="305">
        <f t="shared" si="14"/>
        <v>11.013157894736842</v>
      </c>
      <c r="AK6" s="139"/>
      <c r="AL6" s="78"/>
      <c r="AM6" s="78"/>
      <c r="AN6" s="78"/>
      <c r="AO6" s="78"/>
      <c r="AP6" s="78"/>
      <c r="AQ6" s="78"/>
      <c r="AR6" s="79"/>
      <c r="AS6" s="104"/>
      <c r="AT6" s="104"/>
      <c r="AU6" s="104"/>
      <c r="AV6" s="104"/>
      <c r="AW6" s="104"/>
      <c r="AX6" s="104"/>
      <c r="AY6" s="104"/>
      <c r="AZ6" s="105"/>
    </row>
    <row r="7" spans="1:52" ht="18" customHeight="1">
      <c r="A7" s="114" t="s">
        <v>105</v>
      </c>
      <c r="B7" s="1033">
        <v>1</v>
      </c>
      <c r="C7" s="136" t="s">
        <v>106</v>
      </c>
      <c r="D7" s="82">
        <v>6</v>
      </c>
      <c r="E7" s="390">
        <v>32</v>
      </c>
      <c r="F7" s="82"/>
      <c r="G7" s="275">
        <v>9</v>
      </c>
      <c r="H7" s="393" t="s">
        <v>325</v>
      </c>
      <c r="I7" s="394" t="s">
        <v>210</v>
      </c>
      <c r="J7" s="309">
        <f t="shared" si="0"/>
        <v>10.40272138702952</v>
      </c>
      <c r="K7" s="98">
        <f t="shared" si="1"/>
        <v>0.3164236111111111</v>
      </c>
      <c r="L7" s="98">
        <f t="shared" si="2"/>
        <v>0.3164236111111111</v>
      </c>
      <c r="M7" s="99">
        <f t="shared" si="3"/>
        <v>0.004641203703703689</v>
      </c>
      <c r="N7" s="116">
        <v>0.3125</v>
      </c>
      <c r="O7" s="117">
        <v>0.43681712962962965</v>
      </c>
      <c r="P7" s="117">
        <v>0.4389351851851852</v>
      </c>
      <c r="Q7" s="118">
        <f t="shared" si="4"/>
        <v>0.12431712962962965</v>
      </c>
      <c r="R7" s="118">
        <f t="shared" si="4"/>
        <v>0.0021180555555555536</v>
      </c>
      <c r="S7" s="118">
        <f t="shared" si="5"/>
        <v>0.1264351851851852</v>
      </c>
      <c r="T7" s="138">
        <f t="shared" si="6"/>
        <v>12.325155620651776</v>
      </c>
      <c r="U7" s="297">
        <v>0.4597685185185185</v>
      </c>
      <c r="V7" s="298">
        <f>+U3-P3</f>
        <v>0.020833333333333315</v>
      </c>
      <c r="W7" s="299">
        <v>0.5767013888888889</v>
      </c>
      <c r="X7" s="299">
        <v>0.579224537037037</v>
      </c>
      <c r="Y7" s="298">
        <f t="shared" si="7"/>
        <v>0.11693287037037037</v>
      </c>
      <c r="Z7" s="298">
        <f t="shared" si="8"/>
        <v>0.0025231481481481355</v>
      </c>
      <c r="AA7" s="298">
        <f t="shared" si="9"/>
        <v>0.1194560185185185</v>
      </c>
      <c r="AB7" s="300">
        <f t="shared" si="10"/>
        <v>8.022478442011433</v>
      </c>
      <c r="AC7" s="301">
        <v>0.6070023148148148</v>
      </c>
      <c r="AD7" s="302">
        <f t="shared" si="15"/>
        <v>0.02777777777777779</v>
      </c>
      <c r="AE7" s="303">
        <v>0.6775347222222222</v>
      </c>
      <c r="AF7" s="303">
        <v>0.6791666666666667</v>
      </c>
      <c r="AG7" s="304">
        <f t="shared" si="11"/>
        <v>0.0705324074074074</v>
      </c>
      <c r="AH7" s="302">
        <f t="shared" si="12"/>
        <v>0.0016319444444444775</v>
      </c>
      <c r="AI7" s="302">
        <f t="shared" si="13"/>
        <v>0.0705324074074074</v>
      </c>
      <c r="AJ7" s="305">
        <f t="shared" si="14"/>
        <v>10.987856908434527</v>
      </c>
      <c r="AK7" s="139"/>
      <c r="AL7" s="78"/>
      <c r="AM7" s="78"/>
      <c r="AN7" s="78"/>
      <c r="AO7" s="78"/>
      <c r="AP7" s="78"/>
      <c r="AQ7" s="78"/>
      <c r="AR7" s="79"/>
      <c r="AS7" s="104"/>
      <c r="AT7" s="104"/>
      <c r="AU7" s="104"/>
      <c r="AV7" s="104"/>
      <c r="AW7" s="104"/>
      <c r="AX7" s="104"/>
      <c r="AY7" s="104"/>
      <c r="AZ7" s="105"/>
    </row>
    <row r="8" spans="1:52" ht="18" customHeight="1">
      <c r="A8" s="114" t="s">
        <v>105</v>
      </c>
      <c r="B8" s="1033">
        <v>1</v>
      </c>
      <c r="C8" s="136" t="s">
        <v>106</v>
      </c>
      <c r="D8" s="82">
        <v>7</v>
      </c>
      <c r="E8" s="390">
        <v>29</v>
      </c>
      <c r="F8" s="82"/>
      <c r="G8" s="275">
        <v>10</v>
      </c>
      <c r="H8" s="393" t="s">
        <v>326</v>
      </c>
      <c r="I8" s="394" t="s">
        <v>211</v>
      </c>
      <c r="J8" s="309">
        <f t="shared" si="0"/>
        <v>9.964961457603364</v>
      </c>
      <c r="K8" s="98">
        <f t="shared" si="1"/>
        <v>0.33032407407407405</v>
      </c>
      <c r="L8" s="98">
        <f t="shared" si="2"/>
        <v>0.3303240740740741</v>
      </c>
      <c r="M8" s="99">
        <f t="shared" si="3"/>
        <v>0.018009259259259225</v>
      </c>
      <c r="N8" s="116">
        <v>0.3125</v>
      </c>
      <c r="O8" s="117">
        <v>0.4361458333333333</v>
      </c>
      <c r="P8" s="117">
        <v>0.4444560185185185</v>
      </c>
      <c r="Q8" s="118">
        <f t="shared" si="4"/>
        <v>0.12364583333333329</v>
      </c>
      <c r="R8" s="118">
        <f t="shared" si="4"/>
        <v>0.008310185185185226</v>
      </c>
      <c r="S8" s="118">
        <f t="shared" si="5"/>
        <v>0.13195601851851851</v>
      </c>
      <c r="T8" s="138">
        <f t="shared" si="6"/>
        <v>11.809490395579335</v>
      </c>
      <c r="U8" s="297">
        <v>0.4652893518518519</v>
      </c>
      <c r="V8" s="298">
        <f>+U3-P3</f>
        <v>0.020833333333333315</v>
      </c>
      <c r="W8" s="299">
        <v>0.5757291666666667</v>
      </c>
      <c r="X8" s="299">
        <v>0.5854282407407407</v>
      </c>
      <c r="Y8" s="298">
        <f t="shared" si="7"/>
        <v>0.11043981481481485</v>
      </c>
      <c r="Z8" s="298">
        <f t="shared" si="8"/>
        <v>0.009699074074073999</v>
      </c>
      <c r="AA8" s="298">
        <f t="shared" si="9"/>
        <v>0.12013888888888885</v>
      </c>
      <c r="AB8" s="300">
        <f t="shared" si="10"/>
        <v>7.976878612716763</v>
      </c>
      <c r="AC8" s="301">
        <v>0.6132060185185185</v>
      </c>
      <c r="AD8" s="302">
        <f t="shared" si="15"/>
        <v>0.02777777777777779</v>
      </c>
      <c r="AE8" s="303">
        <v>0.6914351851851852</v>
      </c>
      <c r="AF8" s="303">
        <v>0.7041666666666666</v>
      </c>
      <c r="AG8" s="304">
        <f t="shared" si="11"/>
        <v>0.07822916666666668</v>
      </c>
      <c r="AH8" s="302">
        <f t="shared" si="12"/>
        <v>0.0127314814814814</v>
      </c>
      <c r="AI8" s="302">
        <f t="shared" si="13"/>
        <v>0.07822916666666668</v>
      </c>
      <c r="AJ8" s="305">
        <f t="shared" si="14"/>
        <v>9.906790945406126</v>
      </c>
      <c r="AK8" s="139"/>
      <c r="AL8" s="78"/>
      <c r="AM8" s="78"/>
      <c r="AN8" s="78"/>
      <c r="AO8" s="78"/>
      <c r="AP8" s="78"/>
      <c r="AQ8" s="78"/>
      <c r="AR8" s="79"/>
      <c r="AS8" s="104"/>
      <c r="AT8" s="104"/>
      <c r="AU8" s="104"/>
      <c r="AV8" s="104"/>
      <c r="AW8" s="104"/>
      <c r="AX8" s="104"/>
      <c r="AY8" s="104"/>
      <c r="AZ8" s="105"/>
    </row>
    <row r="9" spans="1:52" ht="18" customHeight="1">
      <c r="A9" s="114" t="s">
        <v>105</v>
      </c>
      <c r="B9" s="1033">
        <v>1</v>
      </c>
      <c r="C9" s="136" t="s">
        <v>106</v>
      </c>
      <c r="D9" s="82">
        <v>8</v>
      </c>
      <c r="E9" s="390">
        <v>26</v>
      </c>
      <c r="F9" s="82"/>
      <c r="G9" s="275">
        <v>2</v>
      </c>
      <c r="H9" s="393" t="s">
        <v>327</v>
      </c>
      <c r="I9" s="394" t="s">
        <v>212</v>
      </c>
      <c r="J9" s="309">
        <f t="shared" si="0"/>
        <v>9.789343246592317</v>
      </c>
      <c r="K9" s="98">
        <f t="shared" si="1"/>
        <v>0.33625000000000005</v>
      </c>
      <c r="L9" s="98">
        <f t="shared" si="2"/>
        <v>0.3362500000000001</v>
      </c>
      <c r="M9" s="99">
        <f t="shared" si="3"/>
        <v>0.010509259259259274</v>
      </c>
      <c r="N9" s="116">
        <v>0.3125</v>
      </c>
      <c r="O9" s="117">
        <v>0.4653009259259259</v>
      </c>
      <c r="P9" s="117">
        <v>0.46672453703703703</v>
      </c>
      <c r="Q9" s="118">
        <f t="shared" si="4"/>
        <v>0.15280092592592592</v>
      </c>
      <c r="R9" s="118">
        <f t="shared" si="4"/>
        <v>0.0014236111111111116</v>
      </c>
      <c r="S9" s="118">
        <f t="shared" si="5"/>
        <v>0.15422453703703703</v>
      </c>
      <c r="T9" s="138">
        <f t="shared" si="6"/>
        <v>10.104315196998122</v>
      </c>
      <c r="U9" s="297">
        <v>0.4875578703703704</v>
      </c>
      <c r="V9" s="298">
        <f>+U3-P3</f>
        <v>0.020833333333333315</v>
      </c>
      <c r="W9" s="299">
        <v>0.5701967592592593</v>
      </c>
      <c r="X9" s="299">
        <v>0.5792824074074074</v>
      </c>
      <c r="Y9" s="298">
        <f t="shared" si="7"/>
        <v>0.08263888888888887</v>
      </c>
      <c r="Z9" s="298">
        <f t="shared" si="8"/>
        <v>0.009085648148148162</v>
      </c>
      <c r="AA9" s="298">
        <f t="shared" si="9"/>
        <v>0.09172453703703703</v>
      </c>
      <c r="AB9" s="300">
        <f t="shared" si="10"/>
        <v>10.44794952681388</v>
      </c>
      <c r="AC9" s="301">
        <v>0.6070601851851852</v>
      </c>
      <c r="AD9" s="302">
        <f t="shared" si="15"/>
        <v>0.02777777777777779</v>
      </c>
      <c r="AE9" s="303">
        <v>0.6973611111111112</v>
      </c>
      <c r="AF9" s="303">
        <v>0.7007060185185185</v>
      </c>
      <c r="AG9" s="304">
        <f t="shared" si="11"/>
        <v>0.09030092592592598</v>
      </c>
      <c r="AH9" s="302">
        <f t="shared" si="12"/>
        <v>0.003344907407407338</v>
      </c>
      <c r="AI9" s="302">
        <f t="shared" si="13"/>
        <v>0.09030092592592598</v>
      </c>
      <c r="AJ9" s="305">
        <f t="shared" si="14"/>
        <v>8.582414765444758</v>
      </c>
      <c r="AK9" s="139"/>
      <c r="AL9" s="78"/>
      <c r="AM9" s="78"/>
      <c r="AN9" s="78"/>
      <c r="AO9" s="78"/>
      <c r="AP9" s="78"/>
      <c r="AQ9" s="78"/>
      <c r="AR9" s="79"/>
      <c r="AS9" s="104"/>
      <c r="AT9" s="104"/>
      <c r="AU9" s="104"/>
      <c r="AV9" s="104"/>
      <c r="AW9" s="104"/>
      <c r="AX9" s="104"/>
      <c r="AY9" s="104"/>
      <c r="AZ9" s="105"/>
    </row>
    <row r="10" spans="1:52" ht="18" customHeight="1" thickBot="1">
      <c r="A10" s="924" t="s">
        <v>105</v>
      </c>
      <c r="B10" s="1034">
        <v>1</v>
      </c>
      <c r="C10" s="925" t="s">
        <v>106</v>
      </c>
      <c r="D10" s="926">
        <v>9</v>
      </c>
      <c r="E10" s="927">
        <v>23</v>
      </c>
      <c r="F10" s="926"/>
      <c r="G10" s="928">
        <v>6</v>
      </c>
      <c r="H10" s="929" t="s">
        <v>328</v>
      </c>
      <c r="I10" s="930" t="s">
        <v>213</v>
      </c>
      <c r="J10" s="931">
        <f t="shared" si="0"/>
        <v>9.266862170087975</v>
      </c>
      <c r="K10" s="932">
        <f t="shared" si="1"/>
        <v>0.3552083333333333</v>
      </c>
      <c r="L10" s="932">
        <f t="shared" si="2"/>
        <v>0.3552083333333333</v>
      </c>
      <c r="M10" s="177">
        <f t="shared" si="3"/>
        <v>0.012638888888888977</v>
      </c>
      <c r="N10" s="944">
        <v>0.3125</v>
      </c>
      <c r="O10" s="933">
        <v>0.46527777777777773</v>
      </c>
      <c r="P10" s="933">
        <v>0.46945601851851854</v>
      </c>
      <c r="Q10" s="934">
        <f t="shared" si="4"/>
        <v>0.15277777777777773</v>
      </c>
      <c r="R10" s="934">
        <f t="shared" si="4"/>
        <v>0.004178240740740802</v>
      </c>
      <c r="S10" s="934">
        <f t="shared" si="5"/>
        <v>0.15695601851851854</v>
      </c>
      <c r="T10" s="935">
        <f t="shared" si="6"/>
        <v>9.92847135167023</v>
      </c>
      <c r="U10" s="936">
        <v>0.49028935185185185</v>
      </c>
      <c r="V10" s="937">
        <f>+U3-P3</f>
        <v>0.020833333333333315</v>
      </c>
      <c r="W10" s="938">
        <v>0.5702430555555555</v>
      </c>
      <c r="X10" s="938">
        <v>0.5787037037037037</v>
      </c>
      <c r="Y10" s="937">
        <f t="shared" si="7"/>
        <v>0.0799537037037037</v>
      </c>
      <c r="Z10" s="937">
        <f t="shared" si="8"/>
        <v>0.008460648148148175</v>
      </c>
      <c r="AA10" s="937">
        <f t="shared" si="9"/>
        <v>0.08841435185185187</v>
      </c>
      <c r="AB10" s="939">
        <f t="shared" si="10"/>
        <v>10.839115067417202</v>
      </c>
      <c r="AC10" s="940">
        <v>0.6064814814814815</v>
      </c>
      <c r="AD10" s="941">
        <f t="shared" si="15"/>
        <v>0.02777777777777779</v>
      </c>
      <c r="AE10" s="942">
        <v>0.7163194444444444</v>
      </c>
      <c r="AF10" s="942">
        <v>0.7271064814814815</v>
      </c>
      <c r="AG10" s="358">
        <f t="shared" si="11"/>
        <v>0.10983796296296289</v>
      </c>
      <c r="AH10" s="941">
        <f t="shared" si="12"/>
        <v>0.010787037037037095</v>
      </c>
      <c r="AI10" s="941">
        <f t="shared" si="13"/>
        <v>0.10983796296296289</v>
      </c>
      <c r="AJ10" s="943">
        <f t="shared" si="14"/>
        <v>7.055848261327714</v>
      </c>
      <c r="AK10" s="139"/>
      <c r="AL10" s="78"/>
      <c r="AM10" s="78"/>
      <c r="AN10" s="78"/>
      <c r="AO10" s="78"/>
      <c r="AP10" s="78"/>
      <c r="AQ10" s="78"/>
      <c r="AR10" s="79"/>
      <c r="AS10" s="104"/>
      <c r="AT10" s="104"/>
      <c r="AU10" s="104"/>
      <c r="AV10" s="104"/>
      <c r="AW10" s="104"/>
      <c r="AX10" s="104"/>
      <c r="AY10" s="104"/>
      <c r="AZ10" s="105"/>
    </row>
    <row r="11" spans="1:52" ht="18" customHeight="1" thickBot="1">
      <c r="A11" s="689" t="s">
        <v>105</v>
      </c>
      <c r="B11" s="1035">
        <v>1</v>
      </c>
      <c r="C11" s="690" t="s">
        <v>607</v>
      </c>
      <c r="D11" s="692">
        <v>3</v>
      </c>
      <c r="E11" s="954">
        <v>41</v>
      </c>
      <c r="F11" s="692"/>
      <c r="G11" s="955">
        <v>11</v>
      </c>
      <c r="H11" s="956" t="s">
        <v>322</v>
      </c>
      <c r="I11" s="957" t="s">
        <v>207</v>
      </c>
      <c r="J11" s="696">
        <f t="shared" si="0"/>
        <v>10.938461538461539</v>
      </c>
      <c r="K11" s="697">
        <f>+S11+AA11+AG11</f>
        <v>0.3009259259259261</v>
      </c>
      <c r="L11" s="697">
        <f t="shared" si="2"/>
        <v>0.300925925925926</v>
      </c>
      <c r="M11" s="698">
        <f>+R11+Z11</f>
        <v>0.006238425925925994</v>
      </c>
      <c r="N11" s="958">
        <v>0.3125</v>
      </c>
      <c r="O11" s="959">
        <v>0.43267361111111113</v>
      </c>
      <c r="P11" s="959">
        <v>0.43542824074074077</v>
      </c>
      <c r="Q11" s="960">
        <f>O11-N11</f>
        <v>0.12017361111111113</v>
      </c>
      <c r="R11" s="960">
        <f>P11-O11</f>
        <v>0.0027546296296296346</v>
      </c>
      <c r="S11" s="960">
        <f>P11-N11</f>
        <v>0.12292824074074077</v>
      </c>
      <c r="T11" s="961">
        <f t="shared" si="6"/>
        <v>12.676772431974388</v>
      </c>
      <c r="U11" s="962">
        <v>0.4562615740740741</v>
      </c>
      <c r="V11" s="963">
        <f>+U3-P3</f>
        <v>0.020833333333333315</v>
      </c>
      <c r="W11" s="964">
        <v>0.5375</v>
      </c>
      <c r="X11" s="964">
        <v>0.5409837962962963</v>
      </c>
      <c r="Y11" s="963">
        <f>W11-U11</f>
        <v>0.0812384259259259</v>
      </c>
      <c r="Z11" s="963">
        <f>X11-W11</f>
        <v>0.00348379629629636</v>
      </c>
      <c r="AA11" s="963">
        <f>X11-U11</f>
        <v>0.08472222222222225</v>
      </c>
      <c r="AB11" s="965">
        <f t="shared" si="10"/>
        <v>11.311475409836067</v>
      </c>
      <c r="AC11" s="966">
        <v>0.568761574074074</v>
      </c>
      <c r="AD11" s="967">
        <f>+AC11-X11</f>
        <v>0.02777777777777768</v>
      </c>
      <c r="AE11" s="968">
        <v>0.6620370370370371</v>
      </c>
      <c r="AF11" s="968">
        <v>0.6673726851851852</v>
      </c>
      <c r="AG11" s="967">
        <f>AE11-AC11</f>
        <v>0.09327546296296307</v>
      </c>
      <c r="AH11" s="967">
        <f>AF11-AE11</f>
        <v>0.005335648148148131</v>
      </c>
      <c r="AI11" s="967">
        <f>AE11-AC11</f>
        <v>0.09327546296296307</v>
      </c>
      <c r="AJ11" s="969">
        <f t="shared" si="14"/>
        <v>8.308723166645986</v>
      </c>
      <c r="AK11" s="139"/>
      <c r="AL11" s="78"/>
      <c r="AM11" s="78"/>
      <c r="AN11" s="78"/>
      <c r="AO11" s="78"/>
      <c r="AP11" s="78"/>
      <c r="AQ11" s="78"/>
      <c r="AR11" s="79"/>
      <c r="AS11" s="104"/>
      <c r="AT11" s="104"/>
      <c r="AU11" s="104"/>
      <c r="AV11" s="104"/>
      <c r="AW11" s="104"/>
      <c r="AX11" s="104"/>
      <c r="AY11" s="104"/>
      <c r="AZ11" s="105"/>
    </row>
    <row r="12" spans="1:52" ht="18" customHeight="1" thickBot="1">
      <c r="A12" s="372" t="s">
        <v>105</v>
      </c>
      <c r="B12" s="1036">
        <v>1</v>
      </c>
      <c r="C12" s="945" t="s">
        <v>58</v>
      </c>
      <c r="D12" s="410" t="s">
        <v>159</v>
      </c>
      <c r="E12" s="717" t="s">
        <v>214</v>
      </c>
      <c r="F12" s="410"/>
      <c r="G12" s="946">
        <v>12</v>
      </c>
      <c r="H12" s="947" t="s">
        <v>215</v>
      </c>
      <c r="I12" s="948" t="s">
        <v>216</v>
      </c>
      <c r="J12" s="376"/>
      <c r="K12" s="149"/>
      <c r="L12" s="149"/>
      <c r="M12" s="150"/>
      <c r="N12" s="116">
        <v>0.3125</v>
      </c>
      <c r="O12" s="900">
        <v>0.4653125</v>
      </c>
      <c r="P12" s="900">
        <v>0.4681134259259259</v>
      </c>
      <c r="Q12" s="902">
        <f t="shared" si="4"/>
        <v>0.15281250000000002</v>
      </c>
      <c r="R12" s="902">
        <f t="shared" si="4"/>
        <v>0.002800925925925901</v>
      </c>
      <c r="S12" s="902">
        <f t="shared" si="5"/>
        <v>0.15561342592592592</v>
      </c>
      <c r="T12" s="949">
        <f t="shared" si="6"/>
        <v>10.014131647452583</v>
      </c>
      <c r="U12" s="950">
        <v>0.4889467592592593</v>
      </c>
      <c r="V12" s="951">
        <f>+U3-P3</f>
        <v>0.020833333333333315</v>
      </c>
      <c r="W12" s="952">
        <v>0.5702199074074074</v>
      </c>
      <c r="X12" s="952">
        <v>0.5895833333333333</v>
      </c>
      <c r="Y12" s="951">
        <f t="shared" si="7"/>
        <v>0.08127314814814807</v>
      </c>
      <c r="Z12" s="951">
        <f t="shared" si="8"/>
        <v>0.019363425925925992</v>
      </c>
      <c r="AA12" s="951">
        <f t="shared" si="9"/>
        <v>0.10063657407407406</v>
      </c>
      <c r="AB12" s="953">
        <f t="shared" si="10"/>
        <v>9.522714203565267</v>
      </c>
      <c r="AC12" s="382"/>
      <c r="AD12" s="383"/>
      <c r="AE12" s="384"/>
      <c r="AF12" s="384"/>
      <c r="AG12" s="383"/>
      <c r="AH12" s="383"/>
      <c r="AI12" s="383"/>
      <c r="AJ12" s="385"/>
      <c r="AK12" s="139"/>
      <c r="AL12" s="78"/>
      <c r="AM12" s="78"/>
      <c r="AN12" s="78"/>
      <c r="AO12" s="78"/>
      <c r="AP12" s="78"/>
      <c r="AQ12" s="78"/>
      <c r="AR12" s="79"/>
      <c r="AS12" s="104"/>
      <c r="AT12" s="104"/>
      <c r="AU12" s="104"/>
      <c r="AV12" s="104"/>
      <c r="AW12" s="104"/>
      <c r="AX12" s="104"/>
      <c r="AY12" s="104"/>
      <c r="AZ12" s="105"/>
    </row>
    <row r="13" spans="1:68" ht="18" customHeight="1">
      <c r="A13" s="114" t="s">
        <v>116</v>
      </c>
      <c r="B13" s="1033">
        <v>2</v>
      </c>
      <c r="C13" s="136" t="s">
        <v>106</v>
      </c>
      <c r="D13" s="82">
        <v>1</v>
      </c>
      <c r="E13" s="419" t="s">
        <v>217</v>
      </c>
      <c r="F13" s="82"/>
      <c r="G13" s="275">
        <v>23</v>
      </c>
      <c r="H13" s="421" t="s">
        <v>218</v>
      </c>
      <c r="I13" s="392" t="s">
        <v>219</v>
      </c>
      <c r="J13" s="309">
        <f aca="true" t="shared" si="16" ref="J13:J37">$C$60/(MINUTE(K13)/60+HOUR(K13)+SECOND(K13)/3600)</f>
        <v>12.234294583775835</v>
      </c>
      <c r="K13" s="98">
        <f>+AA13+AI13</f>
        <v>0.14167824074074087</v>
      </c>
      <c r="L13" s="98">
        <f>+AF13-U13-A$54</f>
        <v>0.14167824074074076</v>
      </c>
      <c r="M13" s="99">
        <f>+Z13+AH13</f>
        <v>0.010879629629629739</v>
      </c>
      <c r="N13" s="212"/>
      <c r="O13" s="213"/>
      <c r="P13" s="213"/>
      <c r="Q13" s="214"/>
      <c r="R13" s="214"/>
      <c r="S13" s="214"/>
      <c r="T13" s="215"/>
      <c r="U13" s="297">
        <v>0.5</v>
      </c>
      <c r="V13" s="298"/>
      <c r="W13" s="299">
        <v>0.5701504629629629</v>
      </c>
      <c r="X13" s="299">
        <v>0.5740625</v>
      </c>
      <c r="Y13" s="298">
        <f t="shared" si="7"/>
        <v>0.0701504629629629</v>
      </c>
      <c r="Z13" s="298">
        <f t="shared" si="8"/>
        <v>0.0039120370370371305</v>
      </c>
      <c r="AA13" s="298">
        <f t="shared" si="9"/>
        <v>0.07406250000000003</v>
      </c>
      <c r="AB13" s="300">
        <f t="shared" si="10"/>
        <v>12.939521800281295</v>
      </c>
      <c r="AC13" s="301">
        <v>0.6018402777777777</v>
      </c>
      <c r="AD13" s="302">
        <f t="shared" si="15"/>
        <v>0.02777777777777768</v>
      </c>
      <c r="AE13" s="303">
        <v>0.6624884259259259</v>
      </c>
      <c r="AF13" s="303">
        <v>0.6694560185185185</v>
      </c>
      <c r="AG13" s="302">
        <f aca="true" t="shared" si="17" ref="AG13:AG37">AE13-AC13</f>
        <v>0.06064814814814823</v>
      </c>
      <c r="AH13" s="302">
        <f aca="true" t="shared" si="18" ref="AH13:AH37">AF13-AE13</f>
        <v>0.0069675925925926085</v>
      </c>
      <c r="AI13" s="302">
        <f>AF13-AC13</f>
        <v>0.06761574074074084</v>
      </c>
      <c r="AJ13" s="305">
        <f aca="true" t="shared" si="19" ref="AJ13:AJ47">$B$59/(MINUTE(AG13)/60+HOUR(AI13)+SECOND(AI13)/3600)</f>
        <v>12.773750476917208</v>
      </c>
      <c r="AK13" s="139"/>
      <c r="AL13" s="78"/>
      <c r="AM13" s="78"/>
      <c r="AN13" s="78"/>
      <c r="AO13" s="78"/>
      <c r="AP13" s="78"/>
      <c r="AQ13" s="78"/>
      <c r="AR13" s="79"/>
      <c r="AS13" s="104"/>
      <c r="AT13" s="104"/>
      <c r="AU13" s="104"/>
      <c r="AV13" s="104"/>
      <c r="AW13" s="104"/>
      <c r="AX13" s="104"/>
      <c r="AY13" s="104"/>
      <c r="AZ13" s="105"/>
      <c r="BP13" s="386">
        <f>+AF14-AF13</f>
        <v>0.002766203703703618</v>
      </c>
    </row>
    <row r="14" spans="1:52" ht="18" customHeight="1">
      <c r="A14" s="114" t="s">
        <v>116</v>
      </c>
      <c r="B14" s="1033">
        <v>2</v>
      </c>
      <c r="C14" s="136" t="s">
        <v>106</v>
      </c>
      <c r="D14" s="82">
        <v>2</v>
      </c>
      <c r="E14" s="420" t="s">
        <v>217</v>
      </c>
      <c r="F14" s="82"/>
      <c r="G14" s="281">
        <v>27</v>
      </c>
      <c r="H14" s="415" t="s">
        <v>290</v>
      </c>
      <c r="I14" s="397" t="s">
        <v>220</v>
      </c>
      <c r="J14" s="309">
        <f t="shared" si="16"/>
        <v>12</v>
      </c>
      <c r="K14" s="98">
        <f aca="true" t="shared" si="20" ref="K14:K37">+AA14+AI14</f>
        <v>0.14444444444444426</v>
      </c>
      <c r="L14" s="98">
        <f aca="true" t="shared" si="21" ref="L14:L37">+AF14-U14-A$54</f>
        <v>0.14444444444444438</v>
      </c>
      <c r="M14" s="99">
        <f aca="true" t="shared" si="22" ref="M14:M37">+R14+AH14</f>
        <v>0.004803240740740677</v>
      </c>
      <c r="N14" s="212"/>
      <c r="O14" s="213"/>
      <c r="P14" s="213"/>
      <c r="Q14" s="214"/>
      <c r="R14" s="214"/>
      <c r="S14" s="214"/>
      <c r="T14" s="215"/>
      <c r="U14" s="297">
        <v>0.5</v>
      </c>
      <c r="V14" s="298"/>
      <c r="W14" s="299">
        <v>0.5701736111111111</v>
      </c>
      <c r="X14" s="299">
        <v>0.5729282407407407</v>
      </c>
      <c r="Y14" s="298">
        <f t="shared" si="7"/>
        <v>0.07017361111111109</v>
      </c>
      <c r="Z14" s="298">
        <f t="shared" si="8"/>
        <v>0.002754629629629579</v>
      </c>
      <c r="AA14" s="298">
        <f t="shared" si="9"/>
        <v>0.07292824074074067</v>
      </c>
      <c r="AB14" s="300">
        <f t="shared" si="10"/>
        <v>13.140771306141882</v>
      </c>
      <c r="AC14" s="301">
        <v>0.6007060185185186</v>
      </c>
      <c r="AD14" s="302">
        <f t="shared" si="15"/>
        <v>0.0277777777777779</v>
      </c>
      <c r="AE14" s="303">
        <v>0.6674189814814815</v>
      </c>
      <c r="AF14" s="303">
        <v>0.6722222222222222</v>
      </c>
      <c r="AG14" s="302">
        <f t="shared" si="17"/>
        <v>0.06671296296296292</v>
      </c>
      <c r="AH14" s="302">
        <f t="shared" si="18"/>
        <v>0.004803240740740677</v>
      </c>
      <c r="AI14" s="302">
        <f>AF14-AC14</f>
        <v>0.0715162037037036</v>
      </c>
      <c r="AJ14" s="305">
        <f t="shared" si="19"/>
        <v>11.507131809589277</v>
      </c>
      <c r="AK14" s="139"/>
      <c r="AL14" s="78"/>
      <c r="AM14" s="78"/>
      <c r="AN14" s="78"/>
      <c r="AO14" s="78"/>
      <c r="AP14" s="78"/>
      <c r="AQ14" s="78"/>
      <c r="AR14" s="78"/>
      <c r="AS14" s="103"/>
      <c r="AT14" s="104"/>
      <c r="AU14" s="104"/>
      <c r="AV14" s="104"/>
      <c r="AW14" s="104"/>
      <c r="AX14" s="104"/>
      <c r="AY14" s="104"/>
      <c r="AZ14" s="105"/>
    </row>
    <row r="15" spans="1:55" ht="18" customHeight="1">
      <c r="A15" s="279" t="s">
        <v>116</v>
      </c>
      <c r="B15" s="1037">
        <v>2</v>
      </c>
      <c r="C15" s="140" t="s">
        <v>106</v>
      </c>
      <c r="D15" s="74">
        <v>3</v>
      </c>
      <c r="E15" s="390">
        <v>18</v>
      </c>
      <c r="F15" s="74"/>
      <c r="G15" s="280">
        <v>43</v>
      </c>
      <c r="H15" s="393" t="s">
        <v>221</v>
      </c>
      <c r="I15" s="394" t="s">
        <v>222</v>
      </c>
      <c r="J15" s="336">
        <f t="shared" si="16"/>
        <v>11.995194233079696</v>
      </c>
      <c r="K15" s="98">
        <f t="shared" si="20"/>
        <v>0.1445023148148149</v>
      </c>
      <c r="L15" s="102">
        <f t="shared" si="21"/>
        <v>0.1445023148148148</v>
      </c>
      <c r="M15" s="99">
        <f t="shared" si="22"/>
        <v>0.00491898148148151</v>
      </c>
      <c r="N15" s="212"/>
      <c r="O15" s="220"/>
      <c r="P15" s="220"/>
      <c r="Q15" s="221"/>
      <c r="R15" s="221"/>
      <c r="S15" s="221"/>
      <c r="T15" s="215"/>
      <c r="U15" s="297">
        <v>0.5</v>
      </c>
      <c r="V15" s="298"/>
      <c r="W15" s="299">
        <v>0.5702662037037037</v>
      </c>
      <c r="X15" s="299">
        <v>0.5736226851851852</v>
      </c>
      <c r="Y15" s="298">
        <f t="shared" si="7"/>
        <v>0.07026620370370373</v>
      </c>
      <c r="Z15" s="298">
        <f t="shared" si="8"/>
        <v>0.003356481481481488</v>
      </c>
      <c r="AA15" s="298">
        <f t="shared" si="9"/>
        <v>0.07362268518518522</v>
      </c>
      <c r="AB15" s="300">
        <f t="shared" si="10"/>
        <v>13.01682125451973</v>
      </c>
      <c r="AC15" s="301">
        <v>0.6014004629629629</v>
      </c>
      <c r="AD15" s="302">
        <f t="shared" si="15"/>
        <v>0.02777777777777768</v>
      </c>
      <c r="AE15" s="303">
        <v>0.6673611111111111</v>
      </c>
      <c r="AF15" s="303">
        <v>0.6722800925925926</v>
      </c>
      <c r="AG15" s="304">
        <f t="shared" si="17"/>
        <v>0.06596064814814817</v>
      </c>
      <c r="AH15" s="302">
        <f t="shared" si="18"/>
        <v>0.00491898148148151</v>
      </c>
      <c r="AI15" s="302">
        <f aca="true" t="shared" si="23" ref="AI15:AI37">AF15-AC15</f>
        <v>0.07087962962962968</v>
      </c>
      <c r="AJ15" s="305">
        <f t="shared" si="19"/>
        <v>11.863926293408932</v>
      </c>
      <c r="AK15" s="142"/>
      <c r="AL15" s="72"/>
      <c r="AM15" s="72"/>
      <c r="AN15" s="72"/>
      <c r="AO15" s="72"/>
      <c r="AP15" s="72"/>
      <c r="AQ15" s="72"/>
      <c r="AR15" s="73"/>
      <c r="AS15" s="77"/>
      <c r="AT15" s="72"/>
      <c r="AU15" s="72"/>
      <c r="AV15" s="72"/>
      <c r="AW15" s="72"/>
      <c r="AX15" s="72"/>
      <c r="AY15" s="72"/>
      <c r="AZ15" s="71"/>
      <c r="BA15" s="24"/>
      <c r="BB15" s="24"/>
      <c r="BC15" s="155"/>
    </row>
    <row r="16" spans="1:52" ht="18" customHeight="1">
      <c r="A16" s="279" t="s">
        <v>116</v>
      </c>
      <c r="B16" s="1037">
        <v>2</v>
      </c>
      <c r="C16" s="140" t="s">
        <v>106</v>
      </c>
      <c r="D16" s="74">
        <f>+D15+1</f>
        <v>4</v>
      </c>
      <c r="E16" s="420" t="s">
        <v>217</v>
      </c>
      <c r="F16" s="74"/>
      <c r="G16" s="280">
        <v>36</v>
      </c>
      <c r="H16" s="415" t="s">
        <v>223</v>
      </c>
      <c r="I16" s="394" t="s">
        <v>224</v>
      </c>
      <c r="J16" s="336">
        <f t="shared" si="16"/>
        <v>11.942583732057416</v>
      </c>
      <c r="K16" s="98">
        <f t="shared" si="20"/>
        <v>0.14513888888888882</v>
      </c>
      <c r="L16" s="102">
        <f t="shared" si="21"/>
        <v>0.14513888888888882</v>
      </c>
      <c r="M16" s="99">
        <f t="shared" si="22"/>
        <v>0.0027083333333332016</v>
      </c>
      <c r="N16" s="212"/>
      <c r="O16" s="220"/>
      <c r="P16" s="220"/>
      <c r="Q16" s="221"/>
      <c r="R16" s="221"/>
      <c r="S16" s="221"/>
      <c r="T16" s="215"/>
      <c r="U16" s="297">
        <v>0.5</v>
      </c>
      <c r="V16" s="298"/>
      <c r="W16" s="299">
        <v>0.5702662037037037</v>
      </c>
      <c r="X16" s="299">
        <v>0.5743171296296297</v>
      </c>
      <c r="Y16" s="298">
        <f t="shared" si="7"/>
        <v>0.07026620370370373</v>
      </c>
      <c r="Z16" s="298">
        <f t="shared" si="8"/>
        <v>0.00405092592592593</v>
      </c>
      <c r="AA16" s="298">
        <f t="shared" si="9"/>
        <v>0.07431712962962966</v>
      </c>
      <c r="AB16" s="300">
        <f t="shared" si="10"/>
        <v>12.895187665472669</v>
      </c>
      <c r="AC16" s="301">
        <v>0.6020949074074075</v>
      </c>
      <c r="AD16" s="302">
        <f t="shared" si="15"/>
        <v>0.02777777777777779</v>
      </c>
      <c r="AE16" s="303">
        <v>0.6702083333333334</v>
      </c>
      <c r="AF16" s="303">
        <v>0.6729166666666666</v>
      </c>
      <c r="AG16" s="304">
        <f t="shared" si="17"/>
        <v>0.06811342592592595</v>
      </c>
      <c r="AH16" s="302">
        <f t="shared" si="18"/>
        <v>0.0027083333333332016</v>
      </c>
      <c r="AI16" s="302">
        <f t="shared" si="23"/>
        <v>0.07082175925925915</v>
      </c>
      <c r="AJ16" s="305">
        <f t="shared" si="19"/>
        <v>11.274625357804346</v>
      </c>
      <c r="AK16" s="142"/>
      <c r="AL16" s="72"/>
      <c r="AM16" s="72"/>
      <c r="AN16" s="72"/>
      <c r="AO16" s="72"/>
      <c r="AP16" s="72"/>
      <c r="AQ16" s="72"/>
      <c r="AR16" s="72"/>
      <c r="AS16" s="103"/>
      <c r="AT16" s="104"/>
      <c r="AU16" s="104"/>
      <c r="AV16" s="104"/>
      <c r="AW16" s="104"/>
      <c r="AX16" s="104"/>
      <c r="AY16" s="104"/>
      <c r="AZ16" s="105"/>
    </row>
    <row r="17" spans="1:52" ht="18" customHeight="1">
      <c r="A17" s="279" t="s">
        <v>116</v>
      </c>
      <c r="B17" s="1037">
        <v>2</v>
      </c>
      <c r="C17" s="140" t="s">
        <v>106</v>
      </c>
      <c r="D17" s="74">
        <f aca="true" t="shared" si="24" ref="D17:D33">+D16+1</f>
        <v>5</v>
      </c>
      <c r="E17" s="390">
        <v>15</v>
      </c>
      <c r="F17" s="82"/>
      <c r="G17" s="281">
        <v>35</v>
      </c>
      <c r="H17" s="393" t="s">
        <v>329</v>
      </c>
      <c r="I17" s="394" t="s">
        <v>225</v>
      </c>
      <c r="J17" s="336">
        <f t="shared" si="16"/>
        <v>11.899880810488677</v>
      </c>
      <c r="K17" s="98">
        <f t="shared" si="20"/>
        <v>0.14565972222222234</v>
      </c>
      <c r="L17" s="102">
        <f t="shared" si="21"/>
        <v>0.14565972222222223</v>
      </c>
      <c r="M17" s="99">
        <f t="shared" si="22"/>
        <v>0.0028935185185186008</v>
      </c>
      <c r="N17" s="212"/>
      <c r="O17" s="220"/>
      <c r="P17" s="220"/>
      <c r="Q17" s="221"/>
      <c r="R17" s="221"/>
      <c r="S17" s="221"/>
      <c r="T17" s="215"/>
      <c r="U17" s="297">
        <v>0.5</v>
      </c>
      <c r="V17" s="298"/>
      <c r="W17" s="299">
        <v>0.5702777777777778</v>
      </c>
      <c r="X17" s="299">
        <v>0.5746412037037038</v>
      </c>
      <c r="Y17" s="298">
        <f t="shared" si="7"/>
        <v>0.07027777777777777</v>
      </c>
      <c r="Z17" s="298">
        <f t="shared" si="8"/>
        <v>0.004363425925925979</v>
      </c>
      <c r="AA17" s="298">
        <f t="shared" si="9"/>
        <v>0.07464120370370375</v>
      </c>
      <c r="AB17" s="300">
        <f t="shared" si="10"/>
        <v>12.839199875949761</v>
      </c>
      <c r="AC17" s="301">
        <v>0.6024189814814814</v>
      </c>
      <c r="AD17" s="302">
        <f t="shared" si="15"/>
        <v>0.02777777777777768</v>
      </c>
      <c r="AE17" s="303">
        <v>0.6705439814814814</v>
      </c>
      <c r="AF17" s="303">
        <v>0.6734375</v>
      </c>
      <c r="AG17" s="304">
        <f t="shared" si="17"/>
        <v>0.06812499999999999</v>
      </c>
      <c r="AH17" s="302">
        <f t="shared" si="18"/>
        <v>0.0028935185185186008</v>
      </c>
      <c r="AI17" s="302">
        <f t="shared" si="23"/>
        <v>0.07101851851851859</v>
      </c>
      <c r="AJ17" s="305">
        <f t="shared" si="19"/>
        <v>11.35685210312076</v>
      </c>
      <c r="AK17" s="142"/>
      <c r="AL17" s="72"/>
      <c r="AM17" s="72"/>
      <c r="AN17" s="72"/>
      <c r="AO17" s="72"/>
      <c r="AP17" s="72"/>
      <c r="AQ17" s="72"/>
      <c r="AR17" s="72"/>
      <c r="AS17" s="103"/>
      <c r="AT17" s="104"/>
      <c r="AU17" s="104"/>
      <c r="AV17" s="104"/>
      <c r="AW17" s="104"/>
      <c r="AX17" s="104"/>
      <c r="AY17" s="104"/>
      <c r="AZ17" s="105"/>
    </row>
    <row r="18" spans="1:52" ht="18" customHeight="1">
      <c r="A18" s="279" t="s">
        <v>116</v>
      </c>
      <c r="B18" s="1037">
        <v>2</v>
      </c>
      <c r="C18" s="140" t="s">
        <v>58</v>
      </c>
      <c r="D18" s="74">
        <f t="shared" si="24"/>
        <v>6</v>
      </c>
      <c r="E18" s="390">
        <v>13</v>
      </c>
      <c r="F18" s="74"/>
      <c r="G18" s="280">
        <v>45</v>
      </c>
      <c r="H18" s="393" t="s">
        <v>226</v>
      </c>
      <c r="I18" s="394" t="s">
        <v>227</v>
      </c>
      <c r="J18" s="336">
        <f t="shared" si="16"/>
        <v>11.885714285714286</v>
      </c>
      <c r="K18" s="98">
        <f t="shared" si="20"/>
        <v>0.14583333333333337</v>
      </c>
      <c r="L18" s="102">
        <f t="shared" si="21"/>
        <v>0.14583333333333337</v>
      </c>
      <c r="M18" s="99">
        <f t="shared" si="22"/>
        <v>0.0061805555555555225</v>
      </c>
      <c r="N18" s="212"/>
      <c r="O18" s="220"/>
      <c r="P18" s="220"/>
      <c r="Q18" s="221"/>
      <c r="R18" s="221"/>
      <c r="S18" s="221"/>
      <c r="T18" s="215"/>
      <c r="U18" s="297">
        <v>0.5</v>
      </c>
      <c r="V18" s="298"/>
      <c r="W18" s="299">
        <v>0.570162037037037</v>
      </c>
      <c r="X18" s="299">
        <v>0.5756828703703704</v>
      </c>
      <c r="Y18" s="298">
        <f t="shared" si="7"/>
        <v>0.07016203703703705</v>
      </c>
      <c r="Z18" s="298">
        <f t="shared" si="8"/>
        <v>0.005520833333333308</v>
      </c>
      <c r="AA18" s="298">
        <f t="shared" si="9"/>
        <v>0.07568287037037036</v>
      </c>
      <c r="AB18" s="300">
        <f t="shared" si="10"/>
        <v>12.662486618749044</v>
      </c>
      <c r="AC18" s="301">
        <v>0.6034606481481481</v>
      </c>
      <c r="AD18" s="302">
        <f t="shared" si="15"/>
        <v>0.02777777777777779</v>
      </c>
      <c r="AE18" s="303">
        <v>0.6674305555555556</v>
      </c>
      <c r="AF18" s="303">
        <v>0.6736111111111112</v>
      </c>
      <c r="AG18" s="304">
        <f t="shared" si="17"/>
        <v>0.06396990740740749</v>
      </c>
      <c r="AH18" s="302">
        <f t="shared" si="18"/>
        <v>0.0061805555555555225</v>
      </c>
      <c r="AI18" s="302">
        <f t="shared" si="23"/>
        <v>0.07015046296296301</v>
      </c>
      <c r="AJ18" s="305">
        <f t="shared" si="19"/>
        <v>12.12823763810904</v>
      </c>
      <c r="AK18" s="142"/>
      <c r="AL18" s="72"/>
      <c r="AM18" s="72"/>
      <c r="AN18" s="72"/>
      <c r="AO18" s="72"/>
      <c r="AP18" s="72"/>
      <c r="AQ18" s="72"/>
      <c r="AR18" s="73"/>
      <c r="AS18" s="77"/>
      <c r="AT18" s="72"/>
      <c r="AU18" s="72"/>
      <c r="AV18" s="72"/>
      <c r="AW18" s="72"/>
      <c r="AX18" s="72"/>
      <c r="AY18" s="72"/>
      <c r="AZ18" s="71"/>
    </row>
    <row r="19" spans="1:55" ht="18" customHeight="1">
      <c r="A19" s="279" t="s">
        <v>116</v>
      </c>
      <c r="B19" s="1037">
        <v>2</v>
      </c>
      <c r="C19" s="140" t="s">
        <v>106</v>
      </c>
      <c r="D19" s="74">
        <f t="shared" si="24"/>
        <v>7</v>
      </c>
      <c r="E19" s="390">
        <v>11</v>
      </c>
      <c r="F19" s="74"/>
      <c r="G19" s="280">
        <v>24</v>
      </c>
      <c r="H19" s="393" t="s">
        <v>360</v>
      </c>
      <c r="I19" s="394" t="s">
        <v>228</v>
      </c>
      <c r="J19" s="336">
        <f t="shared" si="16"/>
        <v>11.397260273972604</v>
      </c>
      <c r="K19" s="98">
        <f t="shared" si="20"/>
        <v>0.15208333333333346</v>
      </c>
      <c r="L19" s="102">
        <f t="shared" si="21"/>
        <v>0.15208333333333335</v>
      </c>
      <c r="M19" s="99">
        <f t="shared" si="22"/>
        <v>0.004282407407407485</v>
      </c>
      <c r="N19" s="212"/>
      <c r="O19" s="220"/>
      <c r="P19" s="220"/>
      <c r="Q19" s="221"/>
      <c r="R19" s="221"/>
      <c r="S19" s="221"/>
      <c r="T19" s="215"/>
      <c r="U19" s="297">
        <v>0.5</v>
      </c>
      <c r="V19" s="298"/>
      <c r="W19" s="299">
        <v>0.5757291666666667</v>
      </c>
      <c r="X19" s="299">
        <v>0.5788078703703704</v>
      </c>
      <c r="Y19" s="298">
        <f t="shared" si="7"/>
        <v>0.07572916666666674</v>
      </c>
      <c r="Z19" s="298">
        <f t="shared" si="8"/>
        <v>0.003078703703703667</v>
      </c>
      <c r="AA19" s="298">
        <f t="shared" si="9"/>
        <v>0.0788078703703704</v>
      </c>
      <c r="AB19" s="300">
        <f t="shared" si="10"/>
        <v>12.160375972976944</v>
      </c>
      <c r="AC19" s="301">
        <v>0.6065856481481481</v>
      </c>
      <c r="AD19" s="302">
        <f t="shared" si="15"/>
        <v>0.02777777777777768</v>
      </c>
      <c r="AE19" s="303">
        <v>0.6755787037037037</v>
      </c>
      <c r="AF19" s="303">
        <v>0.6798611111111111</v>
      </c>
      <c r="AG19" s="304">
        <f t="shared" si="17"/>
        <v>0.06899305555555557</v>
      </c>
      <c r="AH19" s="302">
        <f t="shared" si="18"/>
        <v>0.004282407407407485</v>
      </c>
      <c r="AI19" s="302">
        <f t="shared" si="23"/>
        <v>0.07327546296296306</v>
      </c>
      <c r="AJ19" s="305">
        <f t="shared" si="19"/>
        <v>11.21420197621839</v>
      </c>
      <c r="AK19" s="142"/>
      <c r="AL19" s="72"/>
      <c r="AM19" s="72"/>
      <c r="AN19" s="72"/>
      <c r="AO19" s="72"/>
      <c r="AP19" s="72"/>
      <c r="AQ19" s="72"/>
      <c r="AR19" s="72"/>
      <c r="AS19" s="104"/>
      <c r="AT19" s="104"/>
      <c r="AU19" s="104"/>
      <c r="AV19" s="104"/>
      <c r="AW19" s="104"/>
      <c r="AX19" s="104"/>
      <c r="AY19" s="104"/>
      <c r="AZ19" s="105"/>
      <c r="BA19" s="128"/>
      <c r="BB19" s="128"/>
      <c r="BC19" s="128"/>
    </row>
    <row r="20" spans="1:52" ht="18" customHeight="1">
      <c r="A20" s="279" t="s">
        <v>116</v>
      </c>
      <c r="B20" s="1037">
        <v>2</v>
      </c>
      <c r="C20" s="152" t="s">
        <v>106</v>
      </c>
      <c r="D20" s="74">
        <f t="shared" si="24"/>
        <v>8</v>
      </c>
      <c r="E20" s="390">
        <v>9</v>
      </c>
      <c r="F20" s="74"/>
      <c r="G20" s="280">
        <v>30</v>
      </c>
      <c r="H20" s="393" t="s">
        <v>330</v>
      </c>
      <c r="I20" s="394" t="s">
        <v>229</v>
      </c>
      <c r="J20" s="336">
        <f t="shared" si="16"/>
        <v>10.4</v>
      </c>
      <c r="K20" s="98">
        <f t="shared" si="20"/>
        <v>0.16666666666666674</v>
      </c>
      <c r="L20" s="102">
        <f t="shared" si="21"/>
        <v>0.16666666666666674</v>
      </c>
      <c r="M20" s="99">
        <f t="shared" si="22"/>
        <v>0.0018287037037038045</v>
      </c>
      <c r="N20" s="212"/>
      <c r="O20" s="220"/>
      <c r="P20" s="220"/>
      <c r="Q20" s="221"/>
      <c r="R20" s="221"/>
      <c r="S20" s="221"/>
      <c r="T20" s="215"/>
      <c r="U20" s="297">
        <v>0.5</v>
      </c>
      <c r="V20" s="298"/>
      <c r="W20" s="299">
        <v>0.5833333333333334</v>
      </c>
      <c r="X20" s="299">
        <v>0.5861226851851852</v>
      </c>
      <c r="Y20" s="298">
        <f t="shared" si="7"/>
        <v>0.08333333333333337</v>
      </c>
      <c r="Z20" s="298">
        <f t="shared" si="8"/>
        <v>0.002789351851851807</v>
      </c>
      <c r="AA20" s="298">
        <f t="shared" si="9"/>
        <v>0.08612268518518518</v>
      </c>
      <c r="AB20" s="300">
        <f t="shared" si="10"/>
        <v>11.12753662142185</v>
      </c>
      <c r="AC20" s="301">
        <v>0.613900462962963</v>
      </c>
      <c r="AD20" s="302">
        <f t="shared" si="15"/>
        <v>0.02777777777777779</v>
      </c>
      <c r="AE20" s="303">
        <v>0.6926157407407407</v>
      </c>
      <c r="AF20" s="303">
        <v>0.6944444444444445</v>
      </c>
      <c r="AG20" s="304">
        <f t="shared" si="17"/>
        <v>0.07871527777777776</v>
      </c>
      <c r="AH20" s="302">
        <f t="shared" si="18"/>
        <v>0.0018287037037038045</v>
      </c>
      <c r="AI20" s="302">
        <f t="shared" si="23"/>
        <v>0.08054398148148156</v>
      </c>
      <c r="AJ20" s="305">
        <f t="shared" si="19"/>
        <v>9.790905103085247</v>
      </c>
      <c r="AK20" s="142"/>
      <c r="AL20" s="72"/>
      <c r="AM20" s="72"/>
      <c r="AN20" s="72"/>
      <c r="AO20" s="72"/>
      <c r="AP20" s="72"/>
      <c r="AQ20" s="72"/>
      <c r="AR20" s="72"/>
      <c r="AS20" s="104"/>
      <c r="AT20" s="104"/>
      <c r="AU20" s="104"/>
      <c r="AV20" s="104"/>
      <c r="AW20" s="104"/>
      <c r="AX20" s="104"/>
      <c r="AY20" s="104"/>
      <c r="AZ20" s="106"/>
    </row>
    <row r="21" spans="1:52" ht="18" customHeight="1">
      <c r="A21" s="279" t="s">
        <v>116</v>
      </c>
      <c r="B21" s="1037">
        <v>2</v>
      </c>
      <c r="C21" s="140" t="s">
        <v>106</v>
      </c>
      <c r="D21" s="74">
        <f t="shared" si="24"/>
        <v>9</v>
      </c>
      <c r="E21" s="390">
        <v>7</v>
      </c>
      <c r="F21" s="82"/>
      <c r="G21" s="281">
        <v>32</v>
      </c>
      <c r="H21" s="393" t="s">
        <v>331</v>
      </c>
      <c r="I21" s="394" t="s">
        <v>230</v>
      </c>
      <c r="J21" s="336">
        <f t="shared" si="16"/>
        <v>10.39855575614498</v>
      </c>
      <c r="K21" s="98">
        <f t="shared" si="20"/>
        <v>0.16668981481481493</v>
      </c>
      <c r="L21" s="102">
        <f t="shared" si="21"/>
        <v>0.16668981481481482</v>
      </c>
      <c r="M21" s="99">
        <f t="shared" si="22"/>
        <v>0.00187499999999996</v>
      </c>
      <c r="N21" s="212"/>
      <c r="O21" s="220"/>
      <c r="P21" s="220"/>
      <c r="Q21" s="221"/>
      <c r="R21" s="221"/>
      <c r="S21" s="221"/>
      <c r="T21" s="215"/>
      <c r="U21" s="297">
        <v>0.5</v>
      </c>
      <c r="V21" s="298"/>
      <c r="W21" s="299">
        <v>0.5833449074074074</v>
      </c>
      <c r="X21" s="299">
        <v>0.5861689814814816</v>
      </c>
      <c r="Y21" s="298">
        <f t="shared" si="7"/>
        <v>0.08334490740740741</v>
      </c>
      <c r="Z21" s="298">
        <f t="shared" si="8"/>
        <v>0.0028240740740741455</v>
      </c>
      <c r="AA21" s="298">
        <f t="shared" si="9"/>
        <v>0.08616898148148155</v>
      </c>
      <c r="AB21" s="300">
        <f t="shared" si="10"/>
        <v>11.12155809267965</v>
      </c>
      <c r="AC21" s="301">
        <v>0.6139467592592592</v>
      </c>
      <c r="AD21" s="302">
        <f t="shared" si="15"/>
        <v>0.02777777777777768</v>
      </c>
      <c r="AE21" s="303">
        <v>0.6925925925925926</v>
      </c>
      <c r="AF21" s="303">
        <v>0.6944675925925926</v>
      </c>
      <c r="AG21" s="304">
        <f t="shared" si="17"/>
        <v>0.07864583333333341</v>
      </c>
      <c r="AH21" s="302">
        <f t="shared" si="18"/>
        <v>0.00187499999999996</v>
      </c>
      <c r="AI21" s="302">
        <f t="shared" si="23"/>
        <v>0.08052083333333337</v>
      </c>
      <c r="AJ21" s="305">
        <f t="shared" si="19"/>
        <v>9.793769197016235</v>
      </c>
      <c r="AK21" s="142"/>
      <c r="AL21" s="72"/>
      <c r="AM21" s="72"/>
      <c r="AN21" s="72"/>
      <c r="AO21" s="72"/>
      <c r="AP21" s="72"/>
      <c r="AQ21" s="72"/>
      <c r="AR21" s="72"/>
      <c r="AS21" s="103"/>
      <c r="AT21" s="104"/>
      <c r="AU21" s="104"/>
      <c r="AV21" s="104"/>
      <c r="AW21" s="104"/>
      <c r="AX21" s="104"/>
      <c r="AY21" s="104"/>
      <c r="AZ21" s="105"/>
    </row>
    <row r="22" spans="1:52" ht="18" customHeight="1">
      <c r="A22" s="279" t="s">
        <v>116</v>
      </c>
      <c r="B22" s="1037">
        <v>2</v>
      </c>
      <c r="C22" s="140" t="s">
        <v>58</v>
      </c>
      <c r="D22" s="74">
        <f t="shared" si="24"/>
        <v>10</v>
      </c>
      <c r="E22" s="420" t="s">
        <v>217</v>
      </c>
      <c r="F22" s="82"/>
      <c r="G22" s="281">
        <v>20</v>
      </c>
      <c r="H22" s="415" t="s">
        <v>231</v>
      </c>
      <c r="I22" s="394" t="s">
        <v>232</v>
      </c>
      <c r="J22" s="336">
        <f t="shared" si="16"/>
        <v>10.35613028144665</v>
      </c>
      <c r="K22" s="98">
        <f t="shared" si="20"/>
        <v>0.16737268518518522</v>
      </c>
      <c r="L22" s="102">
        <f t="shared" si="21"/>
        <v>0.16737268518518522</v>
      </c>
      <c r="M22" s="99">
        <f t="shared" si="22"/>
        <v>0.001388888888888995</v>
      </c>
      <c r="N22" s="212"/>
      <c r="O22" s="220"/>
      <c r="P22" s="220"/>
      <c r="Q22" s="221"/>
      <c r="R22" s="221"/>
      <c r="S22" s="221"/>
      <c r="T22" s="215"/>
      <c r="U22" s="297">
        <v>0.5</v>
      </c>
      <c r="V22" s="298"/>
      <c r="W22" s="299">
        <v>0.5757754629629629</v>
      </c>
      <c r="X22" s="299">
        <v>0.5785300925925926</v>
      </c>
      <c r="Y22" s="298">
        <f t="shared" si="7"/>
        <v>0.07577546296296289</v>
      </c>
      <c r="Z22" s="298">
        <f t="shared" si="8"/>
        <v>0.00275462962962969</v>
      </c>
      <c r="AA22" s="298">
        <f t="shared" si="9"/>
        <v>0.07853009259259258</v>
      </c>
      <c r="AB22" s="300">
        <f t="shared" si="10"/>
        <v>12.203389830508474</v>
      </c>
      <c r="AC22" s="301">
        <v>0.6063078703703704</v>
      </c>
      <c r="AD22" s="302">
        <f t="shared" si="15"/>
        <v>0.02777777777777779</v>
      </c>
      <c r="AE22" s="303">
        <v>0.693761574074074</v>
      </c>
      <c r="AF22" s="303">
        <v>0.695150462962963</v>
      </c>
      <c r="AG22" s="304">
        <f t="shared" si="17"/>
        <v>0.08745370370370364</v>
      </c>
      <c r="AH22" s="302">
        <f t="shared" si="18"/>
        <v>0.001388888888888995</v>
      </c>
      <c r="AI22" s="302">
        <f t="shared" si="23"/>
        <v>0.08884259259259264</v>
      </c>
      <c r="AJ22" s="305">
        <f t="shared" si="19"/>
        <v>8.861831656961355</v>
      </c>
      <c r="AK22" s="142"/>
      <c r="AL22" s="72"/>
      <c r="AM22" s="72"/>
      <c r="AN22" s="72"/>
      <c r="AO22" s="72"/>
      <c r="AP22" s="72"/>
      <c r="AQ22" s="72"/>
      <c r="AR22" s="72"/>
      <c r="AS22" s="103"/>
      <c r="AT22" s="104"/>
      <c r="AU22" s="104"/>
      <c r="AV22" s="104"/>
      <c r="AW22" s="104"/>
      <c r="AX22" s="104"/>
      <c r="AY22" s="104"/>
      <c r="AZ22" s="105"/>
    </row>
    <row r="23" spans="1:67" ht="18" customHeight="1">
      <c r="A23" s="279" t="s">
        <v>116</v>
      </c>
      <c r="B23" s="1037">
        <v>2</v>
      </c>
      <c r="C23" s="152" t="s">
        <v>106</v>
      </c>
      <c r="D23" s="74">
        <f t="shared" si="24"/>
        <v>11</v>
      </c>
      <c r="E23" s="420" t="s">
        <v>217</v>
      </c>
      <c r="F23" s="82"/>
      <c r="G23" s="281">
        <v>21</v>
      </c>
      <c r="H23" s="415" t="s">
        <v>233</v>
      </c>
      <c r="I23" s="394" t="s">
        <v>234</v>
      </c>
      <c r="J23" s="336">
        <f t="shared" si="16"/>
        <v>10.312629114447047</v>
      </c>
      <c r="K23" s="98">
        <f t="shared" si="20"/>
        <v>0.1680787037037037</v>
      </c>
      <c r="L23" s="102">
        <f t="shared" si="21"/>
        <v>0.1680787037037037</v>
      </c>
      <c r="M23" s="99">
        <f t="shared" si="22"/>
        <v>0.0021064814814815147</v>
      </c>
      <c r="N23" s="212"/>
      <c r="O23" s="220"/>
      <c r="P23" s="220"/>
      <c r="Q23" s="221"/>
      <c r="R23" s="221"/>
      <c r="S23" s="221"/>
      <c r="T23" s="215"/>
      <c r="U23" s="297">
        <v>0.5</v>
      </c>
      <c r="V23" s="298"/>
      <c r="W23" s="299">
        <v>0.5757638888888889</v>
      </c>
      <c r="X23" s="299">
        <v>0.5840277777777778</v>
      </c>
      <c r="Y23" s="298">
        <f t="shared" si="7"/>
        <v>0.07576388888888885</v>
      </c>
      <c r="Z23" s="298">
        <f t="shared" si="8"/>
        <v>0.00826388888888896</v>
      </c>
      <c r="AA23" s="298">
        <f t="shared" si="9"/>
        <v>0.08402777777777781</v>
      </c>
      <c r="AB23" s="300">
        <f t="shared" si="10"/>
        <v>11.40495867768595</v>
      </c>
      <c r="AC23" s="301">
        <v>0.6118055555555556</v>
      </c>
      <c r="AD23" s="302">
        <f t="shared" si="15"/>
        <v>0.02777777777777779</v>
      </c>
      <c r="AE23" s="303">
        <v>0.69375</v>
      </c>
      <c r="AF23" s="303">
        <v>0.6958564814814815</v>
      </c>
      <c r="AG23" s="304">
        <f t="shared" si="17"/>
        <v>0.08194444444444438</v>
      </c>
      <c r="AH23" s="302">
        <f t="shared" si="18"/>
        <v>0.0021064814814815147</v>
      </c>
      <c r="AI23" s="302">
        <f t="shared" si="23"/>
        <v>0.08405092592592589</v>
      </c>
      <c r="AJ23" s="305">
        <f t="shared" si="19"/>
        <v>6.268489046994945</v>
      </c>
      <c r="AK23" s="142"/>
      <c r="AL23" s="72"/>
      <c r="AM23" s="72"/>
      <c r="AN23" s="72"/>
      <c r="AO23" s="72"/>
      <c r="AP23" s="72"/>
      <c r="AQ23" s="72"/>
      <c r="AR23" s="72"/>
      <c r="AS23" s="103"/>
      <c r="AT23" s="104"/>
      <c r="AU23" s="104"/>
      <c r="AV23" s="104"/>
      <c r="AW23" s="104"/>
      <c r="AX23" s="104"/>
      <c r="AY23" s="104"/>
      <c r="AZ23" s="105"/>
      <c r="BO23" s="128" t="s">
        <v>235</v>
      </c>
    </row>
    <row r="24" spans="1:52" ht="18" customHeight="1">
      <c r="A24" s="279" t="s">
        <v>116</v>
      </c>
      <c r="B24" s="1037">
        <v>2</v>
      </c>
      <c r="C24" s="152" t="s">
        <v>106</v>
      </c>
      <c r="D24" s="74">
        <f t="shared" si="24"/>
        <v>12</v>
      </c>
      <c r="E24" s="420" t="s">
        <v>217</v>
      </c>
      <c r="F24" s="82"/>
      <c r="G24" s="281">
        <v>26</v>
      </c>
      <c r="H24" s="415" t="s">
        <v>236</v>
      </c>
      <c r="I24" s="394" t="s">
        <v>237</v>
      </c>
      <c r="J24" s="336">
        <f t="shared" si="16"/>
        <v>9.674418604651164</v>
      </c>
      <c r="K24" s="98">
        <f>+AA24+AI24</f>
        <v>0.1791666666666667</v>
      </c>
      <c r="L24" s="102">
        <f t="shared" si="21"/>
        <v>0.17916666666666659</v>
      </c>
      <c r="M24" s="99">
        <f>+R24+AH24</f>
        <v>0.003275462962962883</v>
      </c>
      <c r="N24" s="212"/>
      <c r="O24" s="220"/>
      <c r="P24" s="220"/>
      <c r="Q24" s="221"/>
      <c r="R24" s="221"/>
      <c r="S24" s="221"/>
      <c r="T24" s="215"/>
      <c r="U24" s="297">
        <v>0.5</v>
      </c>
      <c r="V24" s="298"/>
      <c r="W24" s="299">
        <v>0.5833564814814814</v>
      </c>
      <c r="X24" s="299">
        <v>0.5896064814814815</v>
      </c>
      <c r="Y24" s="298">
        <f>W24-U24</f>
        <v>0.08335648148148145</v>
      </c>
      <c r="Z24" s="298">
        <f>X24-W24</f>
        <v>0.006250000000000089</v>
      </c>
      <c r="AA24" s="298">
        <f>X24-U24</f>
        <v>0.08960648148148154</v>
      </c>
      <c r="AB24" s="300">
        <f t="shared" si="10"/>
        <v>10.694910875742702</v>
      </c>
      <c r="AC24" s="301">
        <v>0.6173842592592592</v>
      </c>
      <c r="AD24" s="302">
        <f t="shared" si="15"/>
        <v>0.02777777777777768</v>
      </c>
      <c r="AE24" s="303">
        <v>0.7036689814814815</v>
      </c>
      <c r="AF24" s="303">
        <v>0.7069444444444444</v>
      </c>
      <c r="AG24" s="304">
        <f>AE24-AC24</f>
        <v>0.08628472222222228</v>
      </c>
      <c r="AH24" s="302">
        <f>AF24-AE24</f>
        <v>0.003275462962962883</v>
      </c>
      <c r="AI24" s="302">
        <f t="shared" si="23"/>
        <v>0.08956018518518516</v>
      </c>
      <c r="AJ24" s="305">
        <f t="shared" si="19"/>
        <v>8.930381435049346</v>
      </c>
      <c r="AK24" s="142"/>
      <c r="AL24" s="72"/>
      <c r="AM24" s="72"/>
      <c r="AN24" s="72"/>
      <c r="AO24" s="72"/>
      <c r="AP24" s="72"/>
      <c r="AQ24" s="72"/>
      <c r="AR24" s="72"/>
      <c r="AS24" s="103"/>
      <c r="AT24" s="104"/>
      <c r="AU24" s="104"/>
      <c r="AV24" s="104"/>
      <c r="AW24" s="104"/>
      <c r="AX24" s="104"/>
      <c r="AY24" s="104"/>
      <c r="AZ24" s="105"/>
    </row>
    <row r="25" spans="1:52" ht="18" customHeight="1">
      <c r="A25" s="279" t="s">
        <v>116</v>
      </c>
      <c r="B25" s="1037">
        <v>2</v>
      </c>
      <c r="C25" s="152" t="s">
        <v>106</v>
      </c>
      <c r="D25" s="74">
        <f t="shared" si="24"/>
        <v>13</v>
      </c>
      <c r="E25" s="420" t="s">
        <v>217</v>
      </c>
      <c r="F25" s="82"/>
      <c r="G25" s="281">
        <v>47</v>
      </c>
      <c r="H25" s="415" t="s">
        <v>238</v>
      </c>
      <c r="I25" s="394" t="s">
        <v>239</v>
      </c>
      <c r="J25" s="336">
        <f t="shared" si="16"/>
        <v>8.914285714285715</v>
      </c>
      <c r="K25" s="98">
        <f>+AA25+AI25</f>
        <v>0.19444444444444453</v>
      </c>
      <c r="L25" s="102">
        <f t="shared" si="21"/>
        <v>0.19444444444444442</v>
      </c>
      <c r="M25" s="99">
        <f>+R25+AH25</f>
        <v>0.019907407407407485</v>
      </c>
      <c r="N25" s="212"/>
      <c r="O25" s="220"/>
      <c r="P25" s="220"/>
      <c r="Q25" s="221"/>
      <c r="R25" s="221"/>
      <c r="S25" s="221"/>
      <c r="T25" s="215"/>
      <c r="U25" s="297">
        <v>0.5</v>
      </c>
      <c r="V25" s="298"/>
      <c r="W25" s="299">
        <v>0.5861689814814816</v>
      </c>
      <c r="X25" s="299">
        <v>0.5897569444444445</v>
      </c>
      <c r="Y25" s="298">
        <f>W25-U25</f>
        <v>0.08616898148148155</v>
      </c>
      <c r="Z25" s="298">
        <f>X25-W25</f>
        <v>0.0035879629629629317</v>
      </c>
      <c r="AA25" s="298">
        <f>X25-U25</f>
        <v>0.08975694444444449</v>
      </c>
      <c r="AB25" s="300">
        <f t="shared" si="10"/>
        <v>10.67698259187621</v>
      </c>
      <c r="AC25" s="301">
        <v>0.6175347222222222</v>
      </c>
      <c r="AD25" s="302">
        <f t="shared" si="15"/>
        <v>0.02777777777777768</v>
      </c>
      <c r="AE25" s="303">
        <v>0.7023148148148147</v>
      </c>
      <c r="AF25" s="303">
        <v>0.7222222222222222</v>
      </c>
      <c r="AG25" s="304">
        <f>AE25-AC25</f>
        <v>0.08478009259259256</v>
      </c>
      <c r="AH25" s="302">
        <f>AF25-AE25</f>
        <v>0.019907407407407485</v>
      </c>
      <c r="AI25" s="302">
        <f t="shared" si="23"/>
        <v>0.10468750000000004</v>
      </c>
      <c r="AJ25" s="305">
        <f t="shared" si="19"/>
        <v>9.091649694501019</v>
      </c>
      <c r="AK25" s="142"/>
      <c r="AL25" s="72"/>
      <c r="AM25" s="72"/>
      <c r="AN25" s="72"/>
      <c r="AO25" s="72"/>
      <c r="AP25" s="72"/>
      <c r="AQ25" s="72"/>
      <c r="AR25" s="72"/>
      <c r="AS25" s="103"/>
      <c r="AT25" s="104"/>
      <c r="AU25" s="104"/>
      <c r="AV25" s="104"/>
      <c r="AW25" s="104"/>
      <c r="AX25" s="104"/>
      <c r="AY25" s="104"/>
      <c r="AZ25" s="105"/>
    </row>
    <row r="26" spans="1:52" ht="18" customHeight="1">
      <c r="A26" s="279" t="s">
        <v>116</v>
      </c>
      <c r="B26" s="1037">
        <v>2</v>
      </c>
      <c r="C26" s="152" t="s">
        <v>58</v>
      </c>
      <c r="D26" s="74">
        <f t="shared" si="24"/>
        <v>14</v>
      </c>
      <c r="E26" s="420" t="s">
        <v>217</v>
      </c>
      <c r="F26" s="82"/>
      <c r="G26" s="281">
        <v>48</v>
      </c>
      <c r="H26" s="415" t="s">
        <v>240</v>
      </c>
      <c r="I26" s="394" t="s">
        <v>241</v>
      </c>
      <c r="J26" s="336">
        <f t="shared" si="16"/>
        <v>9.4898929091946</v>
      </c>
      <c r="K26" s="98">
        <f>+AA26+AI26</f>
        <v>0.18265046296296306</v>
      </c>
      <c r="L26" s="102">
        <f t="shared" si="21"/>
        <v>0.18265046296296306</v>
      </c>
      <c r="M26" s="99">
        <f>+R26+AH26</f>
        <v>0.006736111111111276</v>
      </c>
      <c r="N26" s="212"/>
      <c r="O26" s="220"/>
      <c r="P26" s="220"/>
      <c r="Q26" s="221"/>
      <c r="R26" s="221"/>
      <c r="S26" s="221"/>
      <c r="T26" s="215"/>
      <c r="U26" s="297">
        <v>0.5</v>
      </c>
      <c r="V26" s="298"/>
      <c r="W26" s="299">
        <v>0.5862152777777777</v>
      </c>
      <c r="X26" s="299">
        <v>0.5902893518518518</v>
      </c>
      <c r="Y26" s="298">
        <f>W26-U26</f>
        <v>0.08621527777777771</v>
      </c>
      <c r="Z26" s="298">
        <f>X26-W26</f>
        <v>0.004074074074074119</v>
      </c>
      <c r="AA26" s="298">
        <f>X26-U26</f>
        <v>0.09028935185185183</v>
      </c>
      <c r="AB26" s="300">
        <f t="shared" si="10"/>
        <v>10.614023843097039</v>
      </c>
      <c r="AC26" s="301">
        <v>0.6180671296296296</v>
      </c>
      <c r="AD26" s="302">
        <f t="shared" si="15"/>
        <v>0.02777777777777779</v>
      </c>
      <c r="AE26" s="303">
        <v>0.7036921296296296</v>
      </c>
      <c r="AF26" s="303">
        <v>0.7104282407407408</v>
      </c>
      <c r="AG26" s="304">
        <f>AE26-AC26</f>
        <v>0.08562499999999995</v>
      </c>
      <c r="AH26" s="302">
        <f>AF26-AE26</f>
        <v>0.006736111111111276</v>
      </c>
      <c r="AI26" s="302">
        <f t="shared" si="23"/>
        <v>0.09236111111111123</v>
      </c>
      <c r="AJ26" s="305">
        <f t="shared" si="19"/>
        <v>9.073170731707318</v>
      </c>
      <c r="AK26" s="142"/>
      <c r="AL26" s="72"/>
      <c r="AM26" s="72"/>
      <c r="AN26" s="72"/>
      <c r="AO26" s="72"/>
      <c r="AP26" s="72"/>
      <c r="AQ26" s="72"/>
      <c r="AR26" s="72"/>
      <c r="AS26" s="103"/>
      <c r="AT26" s="104"/>
      <c r="AU26" s="104"/>
      <c r="AV26" s="104"/>
      <c r="AW26" s="104"/>
      <c r="AX26" s="104"/>
      <c r="AY26" s="104"/>
      <c r="AZ26" s="105"/>
    </row>
    <row r="27" spans="1:52" ht="18" customHeight="1">
      <c r="A27" s="279" t="s">
        <v>116</v>
      </c>
      <c r="B27" s="1037">
        <v>2</v>
      </c>
      <c r="C27" s="152" t="s">
        <v>106</v>
      </c>
      <c r="D27" s="74">
        <f t="shared" si="24"/>
        <v>15</v>
      </c>
      <c r="E27" s="420" t="s">
        <v>217</v>
      </c>
      <c r="F27" s="82"/>
      <c r="G27" s="281">
        <v>39</v>
      </c>
      <c r="H27" s="415" t="s">
        <v>242</v>
      </c>
      <c r="I27" s="394" t="s">
        <v>243</v>
      </c>
      <c r="J27" s="336">
        <f t="shared" si="16"/>
        <v>8.903686087990486</v>
      </c>
      <c r="K27" s="98">
        <f>+AA27+AI27</f>
        <v>0.19467592592592586</v>
      </c>
      <c r="L27" s="102">
        <f t="shared" si="21"/>
        <v>0.19467592592592586</v>
      </c>
      <c r="M27" s="99">
        <f>+R27+AH27</f>
        <v>0.003472222222222099</v>
      </c>
      <c r="N27" s="212"/>
      <c r="O27" s="220"/>
      <c r="P27" s="220"/>
      <c r="Q27" s="221"/>
      <c r="R27" s="221"/>
      <c r="S27" s="221"/>
      <c r="T27" s="215"/>
      <c r="U27" s="297">
        <v>0.5</v>
      </c>
      <c r="V27" s="298"/>
      <c r="W27" s="299">
        <v>0.5937731481481482</v>
      </c>
      <c r="X27" s="299">
        <v>0.5972337962962962</v>
      </c>
      <c r="Y27" s="298">
        <f>W27-U27</f>
        <v>0.09377314814814819</v>
      </c>
      <c r="Z27" s="298">
        <f>X27-W27</f>
        <v>0.00346064814814806</v>
      </c>
      <c r="AA27" s="298">
        <f>X27-U27</f>
        <v>0.09723379629629625</v>
      </c>
      <c r="AB27" s="300">
        <f t="shared" si="10"/>
        <v>9.855969527437209</v>
      </c>
      <c r="AC27" s="301">
        <v>0.625011574074074</v>
      </c>
      <c r="AD27" s="302">
        <f t="shared" si="15"/>
        <v>0.02777777777777779</v>
      </c>
      <c r="AE27" s="303">
        <v>0.7189814814814816</v>
      </c>
      <c r="AF27" s="303">
        <v>0.7224537037037037</v>
      </c>
      <c r="AG27" s="304">
        <f>AE27-AC27</f>
        <v>0.09396990740740752</v>
      </c>
      <c r="AH27" s="302">
        <f>AF27-AE27</f>
        <v>0.003472222222222099</v>
      </c>
      <c r="AI27" s="302">
        <f t="shared" si="23"/>
        <v>0.09744212962962961</v>
      </c>
      <c r="AJ27" s="305">
        <f t="shared" si="19"/>
        <v>8.247321098657471</v>
      </c>
      <c r="AK27" s="142"/>
      <c r="AL27" s="72"/>
      <c r="AM27" s="72"/>
      <c r="AN27" s="72"/>
      <c r="AO27" s="72"/>
      <c r="AP27" s="72"/>
      <c r="AQ27" s="72"/>
      <c r="AR27" s="72"/>
      <c r="AS27" s="103"/>
      <c r="AT27" s="104"/>
      <c r="AU27" s="104"/>
      <c r="AV27" s="104"/>
      <c r="AW27" s="104"/>
      <c r="AX27" s="104"/>
      <c r="AY27" s="104"/>
      <c r="AZ27" s="105"/>
    </row>
    <row r="28" spans="1:52" ht="18" customHeight="1">
      <c r="A28" s="279" t="s">
        <v>116</v>
      </c>
      <c r="B28" s="1037">
        <v>2</v>
      </c>
      <c r="C28" s="152" t="s">
        <v>106</v>
      </c>
      <c r="D28" s="74">
        <f t="shared" si="24"/>
        <v>16</v>
      </c>
      <c r="E28" s="420" t="s">
        <v>217</v>
      </c>
      <c r="F28" s="82"/>
      <c r="G28" s="281">
        <v>22</v>
      </c>
      <c r="H28" s="415" t="s">
        <v>244</v>
      </c>
      <c r="I28" s="394" t="s">
        <v>245</v>
      </c>
      <c r="J28" s="336">
        <f t="shared" si="16"/>
        <v>8.69585414005342</v>
      </c>
      <c r="K28" s="98">
        <f>+AA28+AI28</f>
        <v>0.1993287037037037</v>
      </c>
      <c r="L28" s="102">
        <f t="shared" si="21"/>
        <v>0.1993287037037037</v>
      </c>
      <c r="M28" s="99">
        <f>+R28+AH28</f>
        <v>0.008078703703703671</v>
      </c>
      <c r="N28" s="212"/>
      <c r="O28" s="220"/>
      <c r="P28" s="220"/>
      <c r="Q28" s="221"/>
      <c r="R28" s="221"/>
      <c r="S28" s="221"/>
      <c r="T28" s="215"/>
      <c r="U28" s="297">
        <v>0.5</v>
      </c>
      <c r="V28" s="298"/>
      <c r="W28" s="299">
        <v>0.5702546296296297</v>
      </c>
      <c r="X28" s="299">
        <v>0.5757523148148148</v>
      </c>
      <c r="Y28" s="298">
        <f>W28-U28</f>
        <v>0.0702546296296297</v>
      </c>
      <c r="Z28" s="298">
        <f>X28-W28</f>
        <v>0.005497685185185119</v>
      </c>
      <c r="AA28" s="298">
        <f>X28-U28</f>
        <v>0.07575231481481481</v>
      </c>
      <c r="AB28" s="300">
        <f t="shared" si="10"/>
        <v>12.650878533231474</v>
      </c>
      <c r="AC28" s="301">
        <v>0.6035300925925926</v>
      </c>
      <c r="AD28" s="302">
        <f t="shared" si="15"/>
        <v>0.02777777777777779</v>
      </c>
      <c r="AE28" s="303">
        <v>0.7190277777777778</v>
      </c>
      <c r="AF28" s="303">
        <v>0.7271064814814815</v>
      </c>
      <c r="AG28" s="304">
        <f>AE28-AC28</f>
        <v>0.11549768518518522</v>
      </c>
      <c r="AH28" s="302">
        <f>AF28-AE28</f>
        <v>0.008078703703703671</v>
      </c>
      <c r="AI28" s="302">
        <f t="shared" si="23"/>
        <v>0.12357638888888889</v>
      </c>
      <c r="AJ28" s="305">
        <f t="shared" si="19"/>
        <v>6.684636118598384</v>
      </c>
      <c r="AK28" s="142"/>
      <c r="AL28" s="72"/>
      <c r="AM28" s="72"/>
      <c r="AN28" s="72"/>
      <c r="AO28" s="72"/>
      <c r="AP28" s="72"/>
      <c r="AQ28" s="72"/>
      <c r="AR28" s="72"/>
      <c r="AS28" s="103"/>
      <c r="AT28" s="104"/>
      <c r="AU28" s="104"/>
      <c r="AV28" s="104"/>
      <c r="AW28" s="104"/>
      <c r="AX28" s="104"/>
      <c r="AY28" s="104"/>
      <c r="AZ28" s="105"/>
    </row>
    <row r="29" spans="1:55" ht="18" customHeight="1">
      <c r="A29" s="279" t="s">
        <v>116</v>
      </c>
      <c r="B29" s="1037">
        <v>2</v>
      </c>
      <c r="C29" s="152" t="s">
        <v>58</v>
      </c>
      <c r="D29" s="74">
        <f>+D28+1</f>
        <v>17</v>
      </c>
      <c r="E29" s="420" t="s">
        <v>217</v>
      </c>
      <c r="F29" s="82"/>
      <c r="G29" s="280">
        <v>24</v>
      </c>
      <c r="H29" s="415" t="s">
        <v>246</v>
      </c>
      <c r="I29" s="394" t="s">
        <v>247</v>
      </c>
      <c r="J29" s="336">
        <f t="shared" si="16"/>
        <v>8.576337189325393</v>
      </c>
      <c r="K29" s="98">
        <f t="shared" si="20"/>
        <v>0.20210648148148136</v>
      </c>
      <c r="L29" s="102">
        <f t="shared" si="21"/>
        <v>0.20210648148148147</v>
      </c>
      <c r="M29" s="99">
        <f t="shared" si="22"/>
        <v>0.010879629629629628</v>
      </c>
      <c r="N29" s="212"/>
      <c r="O29" s="220"/>
      <c r="P29" s="220"/>
      <c r="Q29" s="221"/>
      <c r="R29" s="221"/>
      <c r="S29" s="221"/>
      <c r="T29" s="215"/>
      <c r="U29" s="297">
        <v>0.5</v>
      </c>
      <c r="V29" s="298"/>
      <c r="W29" s="299">
        <v>0.5937847222222222</v>
      </c>
      <c r="X29" s="299">
        <v>0.5974537037037037</v>
      </c>
      <c r="Y29" s="298">
        <f t="shared" si="7"/>
        <v>0.09378472222222223</v>
      </c>
      <c r="Z29" s="298">
        <f t="shared" si="8"/>
        <v>0.003668981481481426</v>
      </c>
      <c r="AA29" s="298">
        <f t="shared" si="9"/>
        <v>0.09745370370370365</v>
      </c>
      <c r="AB29" s="300">
        <f t="shared" si="10"/>
        <v>9.833729216152019</v>
      </c>
      <c r="AC29" s="301">
        <v>0.6252314814814816</v>
      </c>
      <c r="AD29" s="302">
        <f t="shared" si="15"/>
        <v>0.0277777777777779</v>
      </c>
      <c r="AE29" s="303">
        <v>0.7190046296296296</v>
      </c>
      <c r="AF29" s="303">
        <v>0.7298842592592593</v>
      </c>
      <c r="AG29" s="304">
        <f t="shared" si="17"/>
        <v>0.09377314814814808</v>
      </c>
      <c r="AH29" s="302">
        <f t="shared" si="18"/>
        <v>0.010879629629629628</v>
      </c>
      <c r="AI29" s="302">
        <f t="shared" si="23"/>
        <v>0.1046527777777777</v>
      </c>
      <c r="AJ29" s="305">
        <f t="shared" si="19"/>
        <v>8.224023581429625</v>
      </c>
      <c r="AK29" s="139"/>
      <c r="AL29" s="78"/>
      <c r="AM29" s="78"/>
      <c r="AN29" s="78"/>
      <c r="AO29" s="78"/>
      <c r="AP29" s="78"/>
      <c r="AQ29" s="78"/>
      <c r="AR29" s="79"/>
      <c r="AS29" s="104"/>
      <c r="AT29" s="104"/>
      <c r="AU29" s="104"/>
      <c r="AV29" s="104"/>
      <c r="AW29" s="104"/>
      <c r="AX29" s="104"/>
      <c r="AY29" s="104"/>
      <c r="AZ29" s="105"/>
      <c r="BA29" s="128"/>
      <c r="BB29" s="128"/>
      <c r="BC29" s="128"/>
    </row>
    <row r="30" spans="1:52" ht="18" customHeight="1">
      <c r="A30" s="279" t="s">
        <v>116</v>
      </c>
      <c r="B30" s="1037">
        <v>2</v>
      </c>
      <c r="C30" s="152" t="s">
        <v>106</v>
      </c>
      <c r="D30" s="74">
        <f t="shared" si="24"/>
        <v>18</v>
      </c>
      <c r="E30" s="420" t="s">
        <v>217</v>
      </c>
      <c r="F30" s="74"/>
      <c r="G30" s="280">
        <v>25</v>
      </c>
      <c r="H30" s="415" t="s">
        <v>248</v>
      </c>
      <c r="I30" s="394" t="s">
        <v>249</v>
      </c>
      <c r="J30" s="336">
        <f t="shared" si="16"/>
        <v>8.546969524026936</v>
      </c>
      <c r="K30" s="98">
        <f t="shared" si="20"/>
        <v>0.2028009259259258</v>
      </c>
      <c r="L30" s="102">
        <f t="shared" si="21"/>
        <v>0.2028009259259259</v>
      </c>
      <c r="M30" s="99">
        <f t="shared" si="22"/>
        <v>0.0021064814814814037</v>
      </c>
      <c r="N30" s="212"/>
      <c r="O30" s="220"/>
      <c r="P30" s="220"/>
      <c r="Q30" s="221"/>
      <c r="R30" s="221"/>
      <c r="S30" s="221"/>
      <c r="T30" s="215"/>
      <c r="U30" s="297">
        <v>0.5</v>
      </c>
      <c r="V30" s="298"/>
      <c r="W30" s="299">
        <v>0.6062037037037037</v>
      </c>
      <c r="X30" s="299">
        <v>0.6083333333333333</v>
      </c>
      <c r="Y30" s="298">
        <f t="shared" si="7"/>
        <v>0.10620370370370369</v>
      </c>
      <c r="Z30" s="298">
        <f t="shared" si="8"/>
        <v>0.0021296296296295925</v>
      </c>
      <c r="AA30" s="298">
        <f t="shared" si="9"/>
        <v>0.10833333333333328</v>
      </c>
      <c r="AB30" s="300">
        <f t="shared" si="10"/>
        <v>8.846153846153847</v>
      </c>
      <c r="AC30" s="301">
        <v>0.6361111111111112</v>
      </c>
      <c r="AD30" s="302">
        <f t="shared" si="15"/>
        <v>0.0277777777777779</v>
      </c>
      <c r="AE30" s="303">
        <v>0.7284722222222223</v>
      </c>
      <c r="AF30" s="303">
        <v>0.7305787037037037</v>
      </c>
      <c r="AG30" s="304">
        <f t="shared" si="17"/>
        <v>0.09236111111111112</v>
      </c>
      <c r="AH30" s="302">
        <f t="shared" si="18"/>
        <v>0.0021064814814814037</v>
      </c>
      <c r="AI30" s="302">
        <f t="shared" si="23"/>
        <v>0.09446759259259252</v>
      </c>
      <c r="AJ30" s="305">
        <f t="shared" si="19"/>
        <v>8.388874968679529</v>
      </c>
      <c r="AK30" s="142"/>
      <c r="AL30" s="72"/>
      <c r="AM30" s="72"/>
      <c r="AN30" s="72"/>
      <c r="AO30" s="72"/>
      <c r="AP30" s="72"/>
      <c r="AQ30" s="72"/>
      <c r="AR30" s="72"/>
      <c r="AS30" s="103"/>
      <c r="AT30" s="104"/>
      <c r="AU30" s="104"/>
      <c r="AV30" s="104"/>
      <c r="AW30" s="104"/>
      <c r="AX30" s="104"/>
      <c r="AY30" s="104"/>
      <c r="AZ30" s="105"/>
    </row>
    <row r="31" spans="1:55" ht="18" customHeight="1">
      <c r="A31" s="279" t="s">
        <v>116</v>
      </c>
      <c r="B31" s="1037">
        <v>2</v>
      </c>
      <c r="C31" s="140" t="s">
        <v>106</v>
      </c>
      <c r="D31" s="74">
        <f t="shared" si="24"/>
        <v>19</v>
      </c>
      <c r="E31" s="420" t="s">
        <v>217</v>
      </c>
      <c r="F31" s="74"/>
      <c r="G31" s="280">
        <v>29</v>
      </c>
      <c r="H31" s="415" t="s">
        <v>250</v>
      </c>
      <c r="I31" s="394" t="s">
        <v>251</v>
      </c>
      <c r="J31" s="336">
        <f t="shared" si="16"/>
        <v>8.518771331058021</v>
      </c>
      <c r="K31" s="98">
        <f t="shared" si="20"/>
        <v>0.20347222222222228</v>
      </c>
      <c r="L31" s="102">
        <f t="shared" si="21"/>
        <v>0.20347222222222228</v>
      </c>
      <c r="M31" s="99">
        <f t="shared" si="22"/>
        <v>0.003680555555555687</v>
      </c>
      <c r="N31" s="212"/>
      <c r="O31" s="220"/>
      <c r="P31" s="220"/>
      <c r="Q31" s="221"/>
      <c r="R31" s="221"/>
      <c r="S31" s="221"/>
      <c r="T31" s="215"/>
      <c r="U31" s="297">
        <v>0.5</v>
      </c>
      <c r="V31" s="298"/>
      <c r="W31" s="299">
        <v>0.5937962962962963</v>
      </c>
      <c r="X31" s="299">
        <v>0.5979166666666667</v>
      </c>
      <c r="Y31" s="298">
        <f t="shared" si="7"/>
        <v>0.09379629629629627</v>
      </c>
      <c r="Z31" s="298">
        <f t="shared" si="8"/>
        <v>0.004120370370370385</v>
      </c>
      <c r="AA31" s="298">
        <f t="shared" si="9"/>
        <v>0.09791666666666665</v>
      </c>
      <c r="AB31" s="300">
        <f t="shared" si="10"/>
        <v>9.787234042553191</v>
      </c>
      <c r="AC31" s="301">
        <v>0.6256944444444444</v>
      </c>
      <c r="AD31" s="302">
        <f t="shared" si="15"/>
        <v>0.02777777777777779</v>
      </c>
      <c r="AE31" s="303">
        <v>0.7275694444444444</v>
      </c>
      <c r="AF31" s="303">
        <v>0.7312500000000001</v>
      </c>
      <c r="AG31" s="304">
        <f t="shared" si="17"/>
        <v>0.10187499999999994</v>
      </c>
      <c r="AH31" s="302">
        <f t="shared" si="18"/>
        <v>0.003680555555555687</v>
      </c>
      <c r="AI31" s="302">
        <f t="shared" si="23"/>
        <v>0.10555555555555562</v>
      </c>
      <c r="AJ31" s="305">
        <f t="shared" si="19"/>
        <v>7.643835616438356</v>
      </c>
      <c r="AK31" s="142"/>
      <c r="AL31" s="72"/>
      <c r="AM31" s="72"/>
      <c r="AN31" s="72"/>
      <c r="AO31" s="72"/>
      <c r="AP31" s="72"/>
      <c r="AQ31" s="72"/>
      <c r="AR31" s="73"/>
      <c r="AS31" s="72"/>
      <c r="AT31" s="72"/>
      <c r="AU31" s="72"/>
      <c r="AV31" s="72"/>
      <c r="AW31" s="72"/>
      <c r="AX31" s="72"/>
      <c r="AY31" s="72"/>
      <c r="AZ31" s="73"/>
      <c r="BA31" s="24"/>
      <c r="BB31" s="24"/>
      <c r="BC31" s="155"/>
    </row>
    <row r="32" spans="1:55" ht="18" customHeight="1" thickBot="1">
      <c r="A32" s="279" t="s">
        <v>116</v>
      </c>
      <c r="B32" s="1037">
        <v>2</v>
      </c>
      <c r="C32" s="152" t="s">
        <v>106</v>
      </c>
      <c r="D32" s="74">
        <f t="shared" si="24"/>
        <v>20</v>
      </c>
      <c r="E32" s="420" t="s">
        <v>217</v>
      </c>
      <c r="F32" s="74"/>
      <c r="G32" s="280">
        <v>37</v>
      </c>
      <c r="H32" s="415" t="s">
        <v>150</v>
      </c>
      <c r="I32" s="394" t="s">
        <v>252</v>
      </c>
      <c r="J32" s="336">
        <f t="shared" si="16"/>
        <v>8.517802297804574</v>
      </c>
      <c r="K32" s="98">
        <f t="shared" si="20"/>
        <v>0.20349537037037035</v>
      </c>
      <c r="L32" s="102">
        <f t="shared" si="21"/>
        <v>0.20349537037037035</v>
      </c>
      <c r="M32" s="99">
        <f t="shared" si="22"/>
        <v>0.0036921296296296147</v>
      </c>
      <c r="N32" s="212"/>
      <c r="O32" s="220"/>
      <c r="P32" s="220"/>
      <c r="Q32" s="221"/>
      <c r="R32" s="221"/>
      <c r="S32" s="221"/>
      <c r="T32" s="215"/>
      <c r="U32" s="297">
        <v>0.5</v>
      </c>
      <c r="V32" s="298"/>
      <c r="W32" s="299">
        <v>0.5938194444444445</v>
      </c>
      <c r="X32" s="299">
        <v>0.5973958333333333</v>
      </c>
      <c r="Y32" s="298">
        <f t="shared" si="7"/>
        <v>0.09381944444444446</v>
      </c>
      <c r="Z32" s="298">
        <f t="shared" si="8"/>
        <v>0.003576388888888893</v>
      </c>
      <c r="AA32" s="298">
        <f t="shared" si="9"/>
        <v>0.09739583333333335</v>
      </c>
      <c r="AB32" s="300">
        <f t="shared" si="10"/>
        <v>9.839572192513367</v>
      </c>
      <c r="AC32" s="301">
        <v>0.6251736111111111</v>
      </c>
      <c r="AD32" s="302">
        <f t="shared" si="15"/>
        <v>0.02777777777777779</v>
      </c>
      <c r="AE32" s="303">
        <v>0.7275810185185185</v>
      </c>
      <c r="AF32" s="303">
        <v>0.7312731481481481</v>
      </c>
      <c r="AG32" s="304">
        <f t="shared" si="17"/>
        <v>0.10240740740740739</v>
      </c>
      <c r="AH32" s="302">
        <f t="shared" si="18"/>
        <v>0.0036921296296296147</v>
      </c>
      <c r="AI32" s="302">
        <f t="shared" si="23"/>
        <v>0.106099537037037</v>
      </c>
      <c r="AJ32" s="305">
        <f t="shared" si="19"/>
        <v>7.551595804668998</v>
      </c>
      <c r="AK32" s="72"/>
      <c r="AL32" s="72"/>
      <c r="AM32" s="72"/>
      <c r="AN32" s="72"/>
      <c r="AO32" s="72"/>
      <c r="AP32" s="72"/>
      <c r="AQ32" s="72"/>
      <c r="AR32" s="73"/>
      <c r="AS32" s="156"/>
      <c r="AT32" s="80"/>
      <c r="AU32" s="80"/>
      <c r="AV32" s="80"/>
      <c r="AW32" s="80"/>
      <c r="AX32" s="80"/>
      <c r="AY32" s="80"/>
      <c r="AZ32" s="157"/>
      <c r="BA32" s="158"/>
      <c r="BB32" s="158"/>
      <c r="BC32" s="158"/>
    </row>
    <row r="33" spans="1:52" ht="18" customHeight="1">
      <c r="A33" s="279" t="s">
        <v>116</v>
      </c>
      <c r="B33" s="1037">
        <v>2</v>
      </c>
      <c r="C33" s="140" t="s">
        <v>58</v>
      </c>
      <c r="D33" s="74">
        <f t="shared" si="24"/>
        <v>21</v>
      </c>
      <c r="E33" s="420" t="s">
        <v>217</v>
      </c>
      <c r="F33" s="74"/>
      <c r="G33" s="280">
        <v>40</v>
      </c>
      <c r="H33" s="415" t="s">
        <v>253</v>
      </c>
      <c r="I33" s="394" t="s">
        <v>254</v>
      </c>
      <c r="J33" s="336">
        <f t="shared" si="16"/>
        <v>8.431482941110236</v>
      </c>
      <c r="K33" s="98">
        <f t="shared" si="20"/>
        <v>0.20557870370370368</v>
      </c>
      <c r="L33" s="102">
        <f t="shared" si="21"/>
        <v>0.20557870370370368</v>
      </c>
      <c r="M33" s="102">
        <f t="shared" si="22"/>
        <v>0.005856481481481435</v>
      </c>
      <c r="N33" s="212"/>
      <c r="O33" s="220"/>
      <c r="P33" s="220"/>
      <c r="Q33" s="221"/>
      <c r="R33" s="221"/>
      <c r="S33" s="221"/>
      <c r="T33" s="227"/>
      <c r="U33" s="297">
        <v>0.5</v>
      </c>
      <c r="V33" s="298"/>
      <c r="W33" s="299">
        <v>0.5938078703703703</v>
      </c>
      <c r="X33" s="299">
        <v>0.5973379629629629</v>
      </c>
      <c r="Y33" s="298">
        <f t="shared" si="7"/>
        <v>0.0938078703703703</v>
      </c>
      <c r="Z33" s="298">
        <f t="shared" si="8"/>
        <v>0.0035300925925926263</v>
      </c>
      <c r="AA33" s="298">
        <f t="shared" si="9"/>
        <v>0.09733796296296293</v>
      </c>
      <c r="AB33" s="300">
        <f t="shared" si="10"/>
        <v>9.845422116527942</v>
      </c>
      <c r="AC33" s="301">
        <v>0.6251157407407407</v>
      </c>
      <c r="AD33" s="302">
        <f t="shared" si="15"/>
        <v>0.02777777777777779</v>
      </c>
      <c r="AE33" s="303">
        <v>0.7275</v>
      </c>
      <c r="AF33" s="303">
        <v>0.7333564814814815</v>
      </c>
      <c r="AG33" s="304">
        <f t="shared" si="17"/>
        <v>0.10238425925925931</v>
      </c>
      <c r="AH33" s="302">
        <f t="shared" si="18"/>
        <v>0.005856481481481435</v>
      </c>
      <c r="AI33" s="302">
        <f t="shared" si="23"/>
        <v>0.10824074074074075</v>
      </c>
      <c r="AJ33" s="305">
        <f t="shared" si="19"/>
        <v>7.547339945897205</v>
      </c>
      <c r="AK33" s="72"/>
      <c r="AL33" s="72"/>
      <c r="AM33" s="72"/>
      <c r="AN33" s="72"/>
      <c r="AO33" s="72"/>
      <c r="AP33" s="72"/>
      <c r="AQ33" s="72"/>
      <c r="AR33" s="72"/>
      <c r="AS33" s="103"/>
      <c r="AT33" s="104"/>
      <c r="AU33" s="104"/>
      <c r="AV33" s="104"/>
      <c r="AW33" s="104"/>
      <c r="AX33" s="104"/>
      <c r="AY33" s="104"/>
      <c r="AZ33" s="105"/>
    </row>
    <row r="34" spans="1:52" ht="18" customHeight="1">
      <c r="A34" s="279" t="s">
        <v>116</v>
      </c>
      <c r="B34" s="1037">
        <v>2</v>
      </c>
      <c r="C34" s="140" t="s">
        <v>106</v>
      </c>
      <c r="D34" s="74" t="s">
        <v>159</v>
      </c>
      <c r="E34" s="153" t="s">
        <v>214</v>
      </c>
      <c r="F34" s="82"/>
      <c r="G34" s="281">
        <v>33</v>
      </c>
      <c r="H34" s="415" t="s">
        <v>255</v>
      </c>
      <c r="I34" s="394" t="s">
        <v>256</v>
      </c>
      <c r="J34" s="336">
        <f t="shared" si="16"/>
        <v>11.971223021582734</v>
      </c>
      <c r="K34" s="98">
        <f t="shared" si="20"/>
        <v>0.14479166666666665</v>
      </c>
      <c r="L34" s="102">
        <f t="shared" si="21"/>
        <v>0.14479166666666665</v>
      </c>
      <c r="M34" s="99">
        <f t="shared" si="22"/>
        <v>0.005185185185185182</v>
      </c>
      <c r="N34" s="212"/>
      <c r="O34" s="213"/>
      <c r="P34" s="213"/>
      <c r="Q34" s="214"/>
      <c r="R34" s="214"/>
      <c r="S34" s="214"/>
      <c r="T34" s="215"/>
      <c r="U34" s="297">
        <v>0.5</v>
      </c>
      <c r="V34" s="298"/>
      <c r="W34" s="299">
        <v>0.5701388888888889</v>
      </c>
      <c r="X34" s="299">
        <v>0.5750347222222222</v>
      </c>
      <c r="Y34" s="298">
        <f t="shared" si="7"/>
        <v>0.07013888888888886</v>
      </c>
      <c r="Z34" s="298">
        <f t="shared" si="8"/>
        <v>0.0048958333333333215</v>
      </c>
      <c r="AA34" s="298">
        <f t="shared" si="9"/>
        <v>0.07503472222222218</v>
      </c>
      <c r="AB34" s="300">
        <f t="shared" si="10"/>
        <v>12.771864877371588</v>
      </c>
      <c r="AC34" s="301">
        <v>0.6028125</v>
      </c>
      <c r="AD34" s="302">
        <f t="shared" si="15"/>
        <v>0.02777777777777779</v>
      </c>
      <c r="AE34" s="303">
        <v>0.6673842592592593</v>
      </c>
      <c r="AF34" s="303">
        <v>0.6725694444444444</v>
      </c>
      <c r="AG34" s="304">
        <f t="shared" si="17"/>
        <v>0.06457175925925929</v>
      </c>
      <c r="AH34" s="302">
        <f t="shared" si="18"/>
        <v>0.005185185185185182</v>
      </c>
      <c r="AI34" s="302">
        <f t="shared" si="23"/>
        <v>0.06975694444444447</v>
      </c>
      <c r="AJ34" s="305">
        <f t="shared" si="19"/>
        <v>12.071389940508384</v>
      </c>
      <c r="AK34" s="142"/>
      <c r="AL34" s="72"/>
      <c r="AM34" s="72"/>
      <c r="AN34" s="72"/>
      <c r="AO34" s="72"/>
      <c r="AP34" s="72"/>
      <c r="AQ34" s="72"/>
      <c r="AR34" s="72"/>
      <c r="AS34" s="104"/>
      <c r="AT34" s="104"/>
      <c r="AU34" s="104"/>
      <c r="AV34" s="104"/>
      <c r="AW34" s="104"/>
      <c r="AX34" s="104"/>
      <c r="AY34" s="104"/>
      <c r="AZ34" s="105"/>
    </row>
    <row r="35" spans="1:52" ht="18" customHeight="1">
      <c r="A35" s="279" t="s">
        <v>116</v>
      </c>
      <c r="B35" s="1037">
        <v>2</v>
      </c>
      <c r="C35" s="140" t="s">
        <v>106</v>
      </c>
      <c r="D35" s="74" t="s">
        <v>159</v>
      </c>
      <c r="E35" s="153" t="s">
        <v>257</v>
      </c>
      <c r="F35" s="82"/>
      <c r="G35" s="281">
        <v>44</v>
      </c>
      <c r="H35" s="393" t="s">
        <v>258</v>
      </c>
      <c r="I35" s="394" t="s">
        <v>259</v>
      </c>
      <c r="J35" s="336">
        <f t="shared" si="16"/>
        <v>11.773584905660378</v>
      </c>
      <c r="K35" s="98">
        <f t="shared" si="20"/>
        <v>0.14722222222222214</v>
      </c>
      <c r="L35" s="102">
        <f t="shared" si="21"/>
        <v>0.14722222222222214</v>
      </c>
      <c r="M35" s="99">
        <f t="shared" si="22"/>
        <v>0.007592592592592595</v>
      </c>
      <c r="N35" s="212"/>
      <c r="O35" s="213"/>
      <c r="P35" s="213"/>
      <c r="Q35" s="214"/>
      <c r="R35" s="214"/>
      <c r="S35" s="214"/>
      <c r="T35" s="215"/>
      <c r="U35" s="297">
        <v>0.5</v>
      </c>
      <c r="V35" s="298"/>
      <c r="W35" s="299">
        <v>0.5701851851851852</v>
      </c>
      <c r="X35" s="299">
        <v>0.5755671296296296</v>
      </c>
      <c r="Y35" s="298">
        <f t="shared" si="7"/>
        <v>0.07018518518518524</v>
      </c>
      <c r="Z35" s="298">
        <f t="shared" si="8"/>
        <v>0.005381944444444398</v>
      </c>
      <c r="AA35" s="298">
        <f t="shared" si="9"/>
        <v>0.07556712962962964</v>
      </c>
      <c r="AB35" s="300">
        <f t="shared" si="10"/>
        <v>12.68188083933221</v>
      </c>
      <c r="AC35" s="301">
        <v>0.6033449074074074</v>
      </c>
      <c r="AD35" s="302">
        <f t="shared" si="15"/>
        <v>0.02777777777777779</v>
      </c>
      <c r="AE35" s="303">
        <v>0.6674074074074073</v>
      </c>
      <c r="AF35" s="303">
        <v>0.6749999999999999</v>
      </c>
      <c r="AG35" s="304">
        <f t="shared" si="17"/>
        <v>0.06406249999999991</v>
      </c>
      <c r="AH35" s="302">
        <f t="shared" si="18"/>
        <v>0.007592592592592595</v>
      </c>
      <c r="AI35" s="302">
        <f t="shared" si="23"/>
        <v>0.0716550925925925</v>
      </c>
      <c r="AJ35" s="305">
        <f t="shared" si="19"/>
        <v>12.10630988971253</v>
      </c>
      <c r="AK35" s="142"/>
      <c r="AL35" s="72"/>
      <c r="AM35" s="72"/>
      <c r="AN35" s="72"/>
      <c r="AO35" s="72"/>
      <c r="AP35" s="72"/>
      <c r="AQ35" s="72"/>
      <c r="AR35" s="72"/>
      <c r="AS35" s="104"/>
      <c r="AT35" s="104"/>
      <c r="AU35" s="104"/>
      <c r="AV35" s="104"/>
      <c r="AW35" s="104"/>
      <c r="AX35" s="104"/>
      <c r="AY35" s="104"/>
      <c r="AZ35" s="105"/>
    </row>
    <row r="36" spans="1:52" ht="18" customHeight="1">
      <c r="A36" s="279" t="s">
        <v>116</v>
      </c>
      <c r="B36" s="1037">
        <v>2</v>
      </c>
      <c r="C36" s="140" t="s">
        <v>106</v>
      </c>
      <c r="D36" s="74" t="s">
        <v>159</v>
      </c>
      <c r="E36" s="153" t="s">
        <v>257</v>
      </c>
      <c r="F36" s="82"/>
      <c r="G36" s="281">
        <v>46</v>
      </c>
      <c r="H36" s="393" t="s">
        <v>260</v>
      </c>
      <c r="I36" s="394" t="s">
        <v>261</v>
      </c>
      <c r="J36" s="336">
        <f t="shared" si="16"/>
        <v>10.017391304347825</v>
      </c>
      <c r="K36" s="98">
        <f t="shared" si="20"/>
        <v>0.17303240740740722</v>
      </c>
      <c r="L36" s="102">
        <f t="shared" si="21"/>
        <v>0.17303240740740733</v>
      </c>
      <c r="M36" s="99">
        <f t="shared" si="22"/>
        <v>0.012094907407407374</v>
      </c>
      <c r="N36" s="212"/>
      <c r="O36" s="213"/>
      <c r="P36" s="213"/>
      <c r="Q36" s="214"/>
      <c r="R36" s="214"/>
      <c r="S36" s="214"/>
      <c r="T36" s="215"/>
      <c r="U36" s="297">
        <v>0.5</v>
      </c>
      <c r="V36" s="298"/>
      <c r="W36" s="299">
        <v>0.5702083333333333</v>
      </c>
      <c r="X36" s="299">
        <v>0.5786921296296296</v>
      </c>
      <c r="Y36" s="298">
        <f t="shared" si="7"/>
        <v>0.07020833333333332</v>
      </c>
      <c r="Z36" s="298">
        <f t="shared" si="8"/>
        <v>0.008483796296296253</v>
      </c>
      <c r="AA36" s="298">
        <f t="shared" si="9"/>
        <v>0.07869212962962957</v>
      </c>
      <c r="AB36" s="300">
        <f t="shared" si="10"/>
        <v>12.178261509045448</v>
      </c>
      <c r="AC36" s="301">
        <v>0.6064699074074075</v>
      </c>
      <c r="AD36" s="302">
        <f t="shared" si="15"/>
        <v>0.0277777777777779</v>
      </c>
      <c r="AE36" s="303">
        <v>0.6887152777777777</v>
      </c>
      <c r="AF36" s="303">
        <v>0.7008101851851851</v>
      </c>
      <c r="AG36" s="304">
        <f t="shared" si="17"/>
        <v>0.08224537037037027</v>
      </c>
      <c r="AH36" s="302">
        <f t="shared" si="18"/>
        <v>0.012094907407407374</v>
      </c>
      <c r="AI36" s="302">
        <f t="shared" si="23"/>
        <v>0.09434027777777765</v>
      </c>
      <c r="AJ36" s="305">
        <f t="shared" si="19"/>
        <v>6.2398658093374335</v>
      </c>
      <c r="AK36" s="142"/>
      <c r="AL36" s="72"/>
      <c r="AM36" s="72"/>
      <c r="AN36" s="72"/>
      <c r="AO36" s="72"/>
      <c r="AP36" s="72"/>
      <c r="AQ36" s="72"/>
      <c r="AR36" s="72"/>
      <c r="AS36" s="104"/>
      <c r="AT36" s="104"/>
      <c r="AU36" s="104"/>
      <c r="AV36" s="104"/>
      <c r="AW36" s="104"/>
      <c r="AX36" s="104"/>
      <c r="AY36" s="104"/>
      <c r="AZ36" s="105"/>
    </row>
    <row r="37" spans="1:52" ht="18" customHeight="1">
      <c r="A37" s="279" t="s">
        <v>116</v>
      </c>
      <c r="B37" s="1037">
        <v>2</v>
      </c>
      <c r="C37" s="140" t="s">
        <v>106</v>
      </c>
      <c r="D37" s="74" t="s">
        <v>159</v>
      </c>
      <c r="E37" s="153" t="s">
        <v>214</v>
      </c>
      <c r="F37" s="82"/>
      <c r="G37" s="281">
        <v>42</v>
      </c>
      <c r="H37" s="415" t="s">
        <v>262</v>
      </c>
      <c r="I37" s="394" t="s">
        <v>263</v>
      </c>
      <c r="J37" s="336">
        <f t="shared" si="16"/>
        <v>9.31285367825384</v>
      </c>
      <c r="K37" s="98">
        <f t="shared" si="20"/>
        <v>0.18612268518518527</v>
      </c>
      <c r="L37" s="102">
        <f t="shared" si="21"/>
        <v>0.18612268518518515</v>
      </c>
      <c r="M37" s="99">
        <f t="shared" si="22"/>
        <v>0.0053935185185185475</v>
      </c>
      <c r="N37" s="212"/>
      <c r="O37" s="213"/>
      <c r="P37" s="213"/>
      <c r="Q37" s="214"/>
      <c r="R37" s="214"/>
      <c r="S37" s="214"/>
      <c r="T37" s="215"/>
      <c r="U37" s="297">
        <v>0.5</v>
      </c>
      <c r="V37" s="298"/>
      <c r="W37" s="299">
        <v>0.5757407407407408</v>
      </c>
      <c r="X37" s="299">
        <v>0.5861111111111111</v>
      </c>
      <c r="Y37" s="298">
        <f t="shared" si="7"/>
        <v>0.07574074074074078</v>
      </c>
      <c r="Z37" s="298">
        <f t="shared" si="8"/>
        <v>0.010370370370370363</v>
      </c>
      <c r="AA37" s="298">
        <f t="shared" si="9"/>
        <v>0.08611111111111114</v>
      </c>
      <c r="AB37" s="300">
        <f t="shared" si="10"/>
        <v>11.129032258064514</v>
      </c>
      <c r="AC37" s="301">
        <v>0.6138888888888888</v>
      </c>
      <c r="AD37" s="302">
        <f t="shared" si="15"/>
        <v>0.02777777777777768</v>
      </c>
      <c r="AE37" s="303">
        <v>0.7085069444444444</v>
      </c>
      <c r="AF37" s="303">
        <v>0.713900462962963</v>
      </c>
      <c r="AG37" s="304">
        <f t="shared" si="17"/>
        <v>0.09461805555555558</v>
      </c>
      <c r="AH37" s="302">
        <f t="shared" si="18"/>
        <v>0.0053935185185185475</v>
      </c>
      <c r="AI37" s="302">
        <f t="shared" si="23"/>
        <v>0.10001157407407413</v>
      </c>
      <c r="AJ37" s="305">
        <f t="shared" si="19"/>
        <v>8.204876853326798</v>
      </c>
      <c r="AK37" s="142"/>
      <c r="AL37" s="72"/>
      <c r="AM37" s="72"/>
      <c r="AN37" s="72"/>
      <c r="AO37" s="72"/>
      <c r="AP37" s="72"/>
      <c r="AQ37" s="72"/>
      <c r="AR37" s="72"/>
      <c r="AS37" s="104"/>
      <c r="AT37" s="104"/>
      <c r="AU37" s="104"/>
      <c r="AV37" s="104"/>
      <c r="AW37" s="104"/>
      <c r="AX37" s="104"/>
      <c r="AY37" s="104"/>
      <c r="AZ37" s="105"/>
    </row>
    <row r="38" spans="1:52" ht="18" customHeight="1">
      <c r="A38" s="279" t="s">
        <v>116</v>
      </c>
      <c r="B38" s="1037">
        <v>2</v>
      </c>
      <c r="C38" s="140" t="s">
        <v>106</v>
      </c>
      <c r="D38" s="74" t="s">
        <v>159</v>
      </c>
      <c r="E38" s="153" t="s">
        <v>264</v>
      </c>
      <c r="F38" s="82"/>
      <c r="G38" s="281">
        <v>41</v>
      </c>
      <c r="H38" s="415" t="s">
        <v>265</v>
      </c>
      <c r="I38" s="395" t="s">
        <v>266</v>
      </c>
      <c r="J38" s="336"/>
      <c r="K38" s="98"/>
      <c r="L38" s="102"/>
      <c r="M38" s="99"/>
      <c r="N38" s="212"/>
      <c r="O38" s="213"/>
      <c r="P38" s="213"/>
      <c r="Q38" s="214"/>
      <c r="R38" s="214"/>
      <c r="S38" s="214"/>
      <c r="T38" s="215"/>
      <c r="U38" s="297">
        <v>0.5</v>
      </c>
      <c r="V38" s="298"/>
      <c r="W38" s="299">
        <v>0.5701967592592593</v>
      </c>
      <c r="X38" s="299">
        <v>0.5812615740740741</v>
      </c>
      <c r="Y38" s="298">
        <f t="shared" si="7"/>
        <v>0.07019675925925928</v>
      </c>
      <c r="Z38" s="298">
        <f t="shared" si="8"/>
        <v>0.011064814814814805</v>
      </c>
      <c r="AA38" s="298">
        <f t="shared" si="9"/>
        <v>0.08126157407407408</v>
      </c>
      <c r="AB38" s="300">
        <f t="shared" si="10"/>
        <v>11.793191853012392</v>
      </c>
      <c r="AC38" s="301">
        <v>0.6090393518518519</v>
      </c>
      <c r="AD38" s="302">
        <f t="shared" si="15"/>
        <v>0.02777777777777779</v>
      </c>
      <c r="AE38" s="303"/>
      <c r="AF38" s="303"/>
      <c r="AG38" s="304"/>
      <c r="AH38" s="302"/>
      <c r="AI38" s="302"/>
      <c r="AJ38" s="305"/>
      <c r="AK38" s="142"/>
      <c r="AL38" s="72"/>
      <c r="AM38" s="72"/>
      <c r="AN38" s="72"/>
      <c r="AO38" s="72"/>
      <c r="AP38" s="72"/>
      <c r="AQ38" s="72"/>
      <c r="AR38" s="72"/>
      <c r="AS38" s="104"/>
      <c r="AT38" s="104"/>
      <c r="AU38" s="104"/>
      <c r="AV38" s="104"/>
      <c r="AW38" s="104"/>
      <c r="AX38" s="104"/>
      <c r="AY38" s="104"/>
      <c r="AZ38" s="105"/>
    </row>
    <row r="39" spans="1:52" ht="18" customHeight="1">
      <c r="A39" s="279" t="s">
        <v>116</v>
      </c>
      <c r="B39" s="1037">
        <v>2</v>
      </c>
      <c r="C39" s="140" t="s">
        <v>106</v>
      </c>
      <c r="D39" s="74" t="s">
        <v>267</v>
      </c>
      <c r="E39" s="153" t="s">
        <v>48</v>
      </c>
      <c r="F39" s="82"/>
      <c r="G39" s="281">
        <v>31</v>
      </c>
      <c r="H39" s="415" t="s">
        <v>268</v>
      </c>
      <c r="I39" s="394" t="s">
        <v>269</v>
      </c>
      <c r="J39" s="336"/>
      <c r="K39" s="98"/>
      <c r="L39" s="102"/>
      <c r="M39" s="99"/>
      <c r="N39" s="212"/>
      <c r="O39" s="213"/>
      <c r="P39" s="213"/>
      <c r="Q39" s="214"/>
      <c r="R39" s="214"/>
      <c r="S39" s="214"/>
      <c r="T39" s="215"/>
      <c r="U39" s="297">
        <v>0.5</v>
      </c>
      <c r="V39" s="298"/>
      <c r="W39" s="299">
        <v>0.5833680555555555</v>
      </c>
      <c r="X39" s="299">
        <v>0.588900462962963</v>
      </c>
      <c r="Y39" s="298">
        <f t="shared" si="7"/>
        <v>0.08336805555555549</v>
      </c>
      <c r="Z39" s="298">
        <f t="shared" si="8"/>
        <v>0.005532407407407458</v>
      </c>
      <c r="AA39" s="298">
        <f t="shared" si="9"/>
        <v>0.08890046296296295</v>
      </c>
      <c r="AB39" s="300">
        <f t="shared" si="10"/>
        <v>10.77984637417003</v>
      </c>
      <c r="AC39" s="301"/>
      <c r="AD39" s="302"/>
      <c r="AE39" s="303"/>
      <c r="AF39" s="303"/>
      <c r="AG39" s="304"/>
      <c r="AH39" s="302"/>
      <c r="AI39" s="302"/>
      <c r="AJ39" s="305"/>
      <c r="AK39" s="142"/>
      <c r="AL39" s="72"/>
      <c r="AM39" s="72"/>
      <c r="AN39" s="72"/>
      <c r="AO39" s="72"/>
      <c r="AP39" s="72"/>
      <c r="AQ39" s="72"/>
      <c r="AR39" s="72"/>
      <c r="AS39" s="104"/>
      <c r="AT39" s="104"/>
      <c r="AU39" s="104"/>
      <c r="AV39" s="104"/>
      <c r="AW39" s="104"/>
      <c r="AX39" s="104"/>
      <c r="AY39" s="104"/>
      <c r="AZ39" s="105"/>
    </row>
    <row r="40" spans="1:52" ht="18" customHeight="1">
      <c r="A40" s="279" t="s">
        <v>116</v>
      </c>
      <c r="B40" s="1037">
        <v>2</v>
      </c>
      <c r="C40" s="140" t="s">
        <v>58</v>
      </c>
      <c r="D40" s="82" t="s">
        <v>270</v>
      </c>
      <c r="E40" s="153" t="s">
        <v>158</v>
      </c>
      <c r="F40" s="82"/>
      <c r="G40" s="281">
        <v>49</v>
      </c>
      <c r="H40" s="415" t="s">
        <v>202</v>
      </c>
      <c r="I40" s="394" t="s">
        <v>271</v>
      </c>
      <c r="J40" s="336"/>
      <c r="K40" s="98"/>
      <c r="L40" s="102"/>
      <c r="M40" s="99"/>
      <c r="N40" s="212"/>
      <c r="O40" s="213"/>
      <c r="P40" s="213"/>
      <c r="Q40" s="214"/>
      <c r="R40" s="214"/>
      <c r="S40" s="214"/>
      <c r="T40" s="215"/>
      <c r="U40" s="297">
        <v>0.5</v>
      </c>
      <c r="V40" s="298"/>
      <c r="W40" s="299">
        <v>0.5702314814814815</v>
      </c>
      <c r="X40" s="299">
        <v>0.5905092592592592</v>
      </c>
      <c r="Y40" s="298">
        <f t="shared" si="7"/>
        <v>0.0702314814814815</v>
      </c>
      <c r="Z40" s="298">
        <f t="shared" si="8"/>
        <v>0.020277777777777728</v>
      </c>
      <c r="AA40" s="298">
        <f t="shared" si="9"/>
        <v>0.09050925925925923</v>
      </c>
      <c r="AB40" s="300">
        <f t="shared" si="10"/>
        <v>10.588235294117649</v>
      </c>
      <c r="AC40" s="301"/>
      <c r="AD40" s="302"/>
      <c r="AE40" s="303"/>
      <c r="AF40" s="303"/>
      <c r="AG40" s="304"/>
      <c r="AH40" s="302"/>
      <c r="AI40" s="302"/>
      <c r="AJ40" s="305"/>
      <c r="AK40" s="142"/>
      <c r="AL40" s="72"/>
      <c r="AM40" s="72"/>
      <c r="AN40" s="72"/>
      <c r="AO40" s="72"/>
      <c r="AP40" s="72"/>
      <c r="AQ40" s="72"/>
      <c r="AR40" s="72"/>
      <c r="AS40" s="104"/>
      <c r="AT40" s="104"/>
      <c r="AU40" s="104"/>
      <c r="AV40" s="104"/>
      <c r="AW40" s="104"/>
      <c r="AX40" s="104"/>
      <c r="AY40" s="104"/>
      <c r="AZ40" s="105"/>
    </row>
    <row r="41" spans="1:52" ht="18" customHeight="1">
      <c r="A41" s="279" t="s">
        <v>116</v>
      </c>
      <c r="B41" s="1037">
        <v>2</v>
      </c>
      <c r="C41" s="140" t="s">
        <v>106</v>
      </c>
      <c r="D41" s="82" t="s">
        <v>270</v>
      </c>
      <c r="E41" s="153" t="s">
        <v>214</v>
      </c>
      <c r="F41" s="74"/>
      <c r="G41" s="280">
        <v>50</v>
      </c>
      <c r="H41" s="415" t="s">
        <v>272</v>
      </c>
      <c r="I41" s="394" t="s">
        <v>273</v>
      </c>
      <c r="J41" s="336"/>
      <c r="K41" s="98"/>
      <c r="L41" s="102"/>
      <c r="M41" s="99"/>
      <c r="N41" s="212"/>
      <c r="O41" s="220"/>
      <c r="P41" s="220"/>
      <c r="Q41" s="221"/>
      <c r="R41" s="221"/>
      <c r="S41" s="221"/>
      <c r="T41" s="215"/>
      <c r="U41" s="297">
        <v>0.5</v>
      </c>
      <c r="V41" s="298"/>
      <c r="W41" s="299">
        <v>0.5861921296296296</v>
      </c>
      <c r="X41" s="299">
        <v>0.6</v>
      </c>
      <c r="Y41" s="298">
        <f>W41-U41</f>
        <v>0.08619212962962963</v>
      </c>
      <c r="Z41" s="298">
        <f>X41-W41</f>
        <v>0.013807870370370345</v>
      </c>
      <c r="AA41" s="298">
        <f>X41-U41</f>
        <v>0.09999999999999998</v>
      </c>
      <c r="AB41" s="300">
        <f t="shared" si="10"/>
        <v>9.583333333333334</v>
      </c>
      <c r="AC41" s="301"/>
      <c r="AD41" s="302"/>
      <c r="AE41" s="303"/>
      <c r="AF41" s="303"/>
      <c r="AG41" s="304"/>
      <c r="AH41" s="302"/>
      <c r="AI41" s="302"/>
      <c r="AJ41" s="305"/>
      <c r="AK41" s="142"/>
      <c r="AL41" s="72"/>
      <c r="AM41" s="72"/>
      <c r="AN41" s="72"/>
      <c r="AO41" s="72"/>
      <c r="AP41" s="72"/>
      <c r="AQ41" s="72"/>
      <c r="AR41" s="72"/>
      <c r="AS41" s="104"/>
      <c r="AT41" s="104"/>
      <c r="AU41" s="104"/>
      <c r="AV41" s="104"/>
      <c r="AW41" s="104"/>
      <c r="AX41" s="104"/>
      <c r="AY41" s="104"/>
      <c r="AZ41" s="105"/>
    </row>
    <row r="42" spans="1:52" ht="18" customHeight="1" thickBot="1">
      <c r="A42" s="398" t="s">
        <v>116</v>
      </c>
      <c r="B42" s="1038">
        <v>2</v>
      </c>
      <c r="C42" s="353" t="s">
        <v>106</v>
      </c>
      <c r="D42" s="82" t="s">
        <v>270</v>
      </c>
      <c r="E42" s="153" t="s">
        <v>214</v>
      </c>
      <c r="F42" s="76"/>
      <c r="G42" s="282">
        <v>28</v>
      </c>
      <c r="H42" s="423" t="s">
        <v>274</v>
      </c>
      <c r="I42" s="396" t="s">
        <v>275</v>
      </c>
      <c r="J42" s="238"/>
      <c r="K42" s="178"/>
      <c r="L42" s="178"/>
      <c r="M42" s="356"/>
      <c r="N42" s="212"/>
      <c r="O42" s="229"/>
      <c r="P42" s="229"/>
      <c r="Q42" s="230"/>
      <c r="R42" s="230"/>
      <c r="S42" s="230"/>
      <c r="T42" s="341"/>
      <c r="U42" s="297">
        <v>0.5</v>
      </c>
      <c r="V42" s="343"/>
      <c r="W42" s="344">
        <v>0.5833912037037037</v>
      </c>
      <c r="X42" s="344">
        <v>0.6027777777777777</v>
      </c>
      <c r="Y42" s="343">
        <f>W42-U42</f>
        <v>0.08339120370370368</v>
      </c>
      <c r="Z42" s="343">
        <f>X42-W42</f>
        <v>0.01938657407407407</v>
      </c>
      <c r="AA42" s="343">
        <f>X42-U42</f>
        <v>0.10277777777777775</v>
      </c>
      <c r="AB42" s="345">
        <f t="shared" si="10"/>
        <v>9.324324324324325</v>
      </c>
      <c r="AC42" s="357"/>
      <c r="AD42" s="358"/>
      <c r="AE42" s="359"/>
      <c r="AF42" s="359"/>
      <c r="AG42" s="358"/>
      <c r="AH42" s="358"/>
      <c r="AI42" s="358"/>
      <c r="AJ42" s="360"/>
      <c r="AK42" s="142"/>
      <c r="AL42" s="72"/>
      <c r="AM42" s="72"/>
      <c r="AN42" s="72"/>
      <c r="AO42" s="72"/>
      <c r="AP42" s="72"/>
      <c r="AQ42" s="72"/>
      <c r="AR42" s="72"/>
      <c r="AS42" s="104"/>
      <c r="AT42" s="104"/>
      <c r="AU42" s="104"/>
      <c r="AV42" s="104"/>
      <c r="AW42" s="104"/>
      <c r="AX42" s="104"/>
      <c r="AY42" s="104"/>
      <c r="AZ42" s="105"/>
    </row>
    <row r="43" spans="1:67" ht="18" customHeight="1">
      <c r="A43" s="179" t="s">
        <v>132</v>
      </c>
      <c r="B43" s="1039">
        <v>3</v>
      </c>
      <c r="C43" s="277" t="s">
        <v>106</v>
      </c>
      <c r="D43" s="83">
        <v>1</v>
      </c>
      <c r="E43" s="399" t="s">
        <v>276</v>
      </c>
      <c r="F43" s="83"/>
      <c r="G43" s="278">
        <v>54</v>
      </c>
      <c r="H43" s="415" t="s">
        <v>277</v>
      </c>
      <c r="I43" s="400" t="s">
        <v>278</v>
      </c>
      <c r="J43" s="364">
        <f>$D$60/(MINUTE(K43)/60+HOUR(K43)+SECOND(K43)/3600)</f>
        <v>11.04950495049505</v>
      </c>
      <c r="K43" s="181">
        <f>AI43</f>
        <v>0.07013888888888897</v>
      </c>
      <c r="L43" s="181">
        <f>+AF43-AC43</f>
        <v>0.07013888888888897</v>
      </c>
      <c r="M43" s="182">
        <f>+AH43</f>
        <v>0.004074074074074119</v>
      </c>
      <c r="N43" s="247"/>
      <c r="O43" s="247"/>
      <c r="P43" s="247"/>
      <c r="Q43" s="248"/>
      <c r="R43" s="248"/>
      <c r="S43" s="248"/>
      <c r="T43" s="365"/>
      <c r="U43" s="247"/>
      <c r="V43" s="247"/>
      <c r="W43" s="247"/>
      <c r="X43" s="248"/>
      <c r="Y43" s="248"/>
      <c r="Z43" s="248"/>
      <c r="AA43" s="365"/>
      <c r="AB43" s="365"/>
      <c r="AC43" s="368">
        <v>0.5416666666666666</v>
      </c>
      <c r="AD43" s="369"/>
      <c r="AE43" s="370">
        <v>0.6077314814814815</v>
      </c>
      <c r="AF43" s="370">
        <v>0.6118055555555556</v>
      </c>
      <c r="AG43" s="369">
        <f aca="true" t="shared" si="25" ref="AG43:AG48">AE43-AC43</f>
        <v>0.06606481481481485</v>
      </c>
      <c r="AH43" s="369">
        <f>AF43-AE43</f>
        <v>0.004074074074074119</v>
      </c>
      <c r="AI43" s="369">
        <f>AF43-AC43</f>
        <v>0.07013888888888897</v>
      </c>
      <c r="AJ43" s="371">
        <f t="shared" si="19"/>
        <v>11.74736842105263</v>
      </c>
      <c r="AK43" s="104"/>
      <c r="AL43" s="104"/>
      <c r="AM43" s="104"/>
      <c r="AN43" s="104"/>
      <c r="AO43" s="104"/>
      <c r="AP43" s="104"/>
      <c r="AQ43" s="104"/>
      <c r="AR43" s="106"/>
      <c r="AS43" s="104"/>
      <c r="AT43" s="104"/>
      <c r="AU43" s="104"/>
      <c r="AV43" s="104"/>
      <c r="AW43" s="104"/>
      <c r="AX43" s="104"/>
      <c r="AY43" s="104"/>
      <c r="AZ43" s="106"/>
      <c r="BO43" s="128" t="s">
        <v>279</v>
      </c>
    </row>
    <row r="44" spans="1:67" ht="18" customHeight="1">
      <c r="A44" s="114" t="s">
        <v>132</v>
      </c>
      <c r="B44" s="1040">
        <v>3</v>
      </c>
      <c r="C44" s="235" t="s">
        <v>106</v>
      </c>
      <c r="D44" s="82">
        <f>+D43+1</f>
        <v>2</v>
      </c>
      <c r="E44" s="401" t="s">
        <v>276</v>
      </c>
      <c r="F44" s="82"/>
      <c r="G44" s="281">
        <v>55</v>
      </c>
      <c r="H44" s="415" t="s">
        <v>280</v>
      </c>
      <c r="I44" s="402" t="s">
        <v>281</v>
      </c>
      <c r="J44" s="309">
        <f>$D$60/(MINUTE(K44)/60+HOUR(K44)+SECOND(K44)/3600)</f>
        <v>10.528301886792454</v>
      </c>
      <c r="K44" s="98">
        <f>AI44</f>
        <v>0.07361111111111118</v>
      </c>
      <c r="L44" s="98">
        <f>+AF44-AC44</f>
        <v>0.07361111111111118</v>
      </c>
      <c r="M44" s="99">
        <f>+AH44</f>
        <v>0.0034143518518519045</v>
      </c>
      <c r="N44" s="213"/>
      <c r="O44" s="213"/>
      <c r="P44" s="213"/>
      <c r="Q44" s="214"/>
      <c r="R44" s="214"/>
      <c r="S44" s="214"/>
      <c r="T44" s="403"/>
      <c r="U44" s="213"/>
      <c r="V44" s="213"/>
      <c r="W44" s="213"/>
      <c r="X44" s="214"/>
      <c r="Y44" s="214"/>
      <c r="Z44" s="214"/>
      <c r="AA44" s="403"/>
      <c r="AB44" s="403"/>
      <c r="AC44" s="301">
        <v>0.5416666666666666</v>
      </c>
      <c r="AD44" s="302"/>
      <c r="AE44" s="303">
        <v>0.6118634259259259</v>
      </c>
      <c r="AF44" s="303">
        <v>0.6152777777777778</v>
      </c>
      <c r="AG44" s="302">
        <f t="shared" si="25"/>
        <v>0.07019675925925928</v>
      </c>
      <c r="AH44" s="302">
        <f>AF44-AE44</f>
        <v>0.0034143518518519045</v>
      </c>
      <c r="AI44" s="302">
        <f>AF44-AC44</f>
        <v>0.07361111111111118</v>
      </c>
      <c r="AJ44" s="305">
        <f t="shared" si="19"/>
        <v>11.04950495049505</v>
      </c>
      <c r="AK44" s="104"/>
      <c r="AL44" s="104"/>
      <c r="AM44" s="104"/>
      <c r="AN44" s="104"/>
      <c r="AO44" s="104"/>
      <c r="AP44" s="104"/>
      <c r="AQ44" s="104"/>
      <c r="AR44" s="106"/>
      <c r="AS44" s="104"/>
      <c r="AT44" s="104"/>
      <c r="AU44" s="104"/>
      <c r="AV44" s="104"/>
      <c r="AW44" s="104"/>
      <c r="AX44" s="104"/>
      <c r="AY44" s="104"/>
      <c r="AZ44" s="106"/>
      <c r="BO44" s="128" t="s">
        <v>279</v>
      </c>
    </row>
    <row r="45" spans="1:67" ht="18" customHeight="1">
      <c r="A45" s="114" t="s">
        <v>132</v>
      </c>
      <c r="B45" s="1040">
        <v>3</v>
      </c>
      <c r="C45" s="235" t="s">
        <v>106</v>
      </c>
      <c r="D45" s="82">
        <f>+D44+1</f>
        <v>3</v>
      </c>
      <c r="E45" s="401" t="s">
        <v>276</v>
      </c>
      <c r="F45" s="82"/>
      <c r="G45" s="281">
        <v>53</v>
      </c>
      <c r="H45" s="415" t="s">
        <v>282</v>
      </c>
      <c r="I45" s="402" t="s">
        <v>283</v>
      </c>
      <c r="J45" s="309">
        <f>$D$60/(MINUTE(K45)/60+HOUR(K45)+SECOND(K45)/3600)</f>
        <v>10.238532110091745</v>
      </c>
      <c r="K45" s="98">
        <f>AI45</f>
        <v>0.07569444444444451</v>
      </c>
      <c r="L45" s="98">
        <f>+AF45-AC45</f>
        <v>0.07569444444444451</v>
      </c>
      <c r="M45" s="99">
        <f>+AH45</f>
        <v>0.009479166666666705</v>
      </c>
      <c r="N45" s="213"/>
      <c r="O45" s="213"/>
      <c r="P45" s="213"/>
      <c r="Q45" s="214"/>
      <c r="R45" s="214"/>
      <c r="S45" s="214"/>
      <c r="T45" s="403"/>
      <c r="U45" s="213"/>
      <c r="V45" s="213"/>
      <c r="W45" s="213"/>
      <c r="X45" s="214"/>
      <c r="Y45" s="214"/>
      <c r="Z45" s="214"/>
      <c r="AA45" s="403"/>
      <c r="AB45" s="403"/>
      <c r="AC45" s="301">
        <v>0.5416666666666666</v>
      </c>
      <c r="AD45" s="302"/>
      <c r="AE45" s="303">
        <v>0.6078819444444444</v>
      </c>
      <c r="AF45" s="303">
        <v>0.6173611111111111</v>
      </c>
      <c r="AG45" s="302">
        <f t="shared" si="25"/>
        <v>0.0662152777777778</v>
      </c>
      <c r="AH45" s="302">
        <f>AF45-AE45</f>
        <v>0.009479166666666705</v>
      </c>
      <c r="AI45" s="302">
        <f>AF45-AC45</f>
        <v>0.07569444444444451</v>
      </c>
      <c r="AJ45" s="305">
        <f t="shared" si="19"/>
        <v>11.74736842105263</v>
      </c>
      <c r="AK45" s="104"/>
      <c r="AL45" s="104"/>
      <c r="AM45" s="104"/>
      <c r="AN45" s="104"/>
      <c r="AO45" s="104"/>
      <c r="AP45" s="104"/>
      <c r="AQ45" s="104"/>
      <c r="AR45" s="106"/>
      <c r="AS45" s="104"/>
      <c r="AT45" s="104"/>
      <c r="AU45" s="104"/>
      <c r="AV45" s="104"/>
      <c r="AW45" s="104"/>
      <c r="AX45" s="104"/>
      <c r="AY45" s="104"/>
      <c r="AZ45" s="106"/>
      <c r="BO45" s="128" t="s">
        <v>279</v>
      </c>
    </row>
    <row r="46" spans="1:67" ht="18" customHeight="1">
      <c r="A46" s="114" t="s">
        <v>132</v>
      </c>
      <c r="B46" s="1040">
        <v>3</v>
      </c>
      <c r="C46" s="235" t="s">
        <v>106</v>
      </c>
      <c r="D46" s="82">
        <f>+D45+1</f>
        <v>4</v>
      </c>
      <c r="E46" s="401" t="s">
        <v>276</v>
      </c>
      <c r="F46" s="82"/>
      <c r="G46" s="281">
        <v>56</v>
      </c>
      <c r="H46" s="415" t="s">
        <v>284</v>
      </c>
      <c r="I46" s="402" t="s">
        <v>285</v>
      </c>
      <c r="J46" s="309">
        <f>$D$60/(MINUTE(K46)/60+HOUR(K46)+SECOND(K46)/3600)</f>
        <v>9.537102976783935</v>
      </c>
      <c r="K46" s="98">
        <f>AI46</f>
        <v>0.08126157407407408</v>
      </c>
      <c r="L46" s="98">
        <f>+AF46-AC46</f>
        <v>0.08126157407407408</v>
      </c>
      <c r="M46" s="99">
        <f>+AH46</f>
        <v>0.011053240740740655</v>
      </c>
      <c r="N46" s="213"/>
      <c r="O46" s="213"/>
      <c r="P46" s="213"/>
      <c r="Q46" s="214"/>
      <c r="R46" s="214"/>
      <c r="S46" s="214"/>
      <c r="T46" s="403"/>
      <c r="U46" s="213"/>
      <c r="V46" s="213"/>
      <c r="W46" s="213"/>
      <c r="X46" s="214"/>
      <c r="Y46" s="214"/>
      <c r="Z46" s="214"/>
      <c r="AA46" s="403"/>
      <c r="AB46" s="403"/>
      <c r="AC46" s="301">
        <v>0.5416666666666666</v>
      </c>
      <c r="AD46" s="302"/>
      <c r="AE46" s="303">
        <v>0.6118750000000001</v>
      </c>
      <c r="AF46" s="303">
        <v>0.6229282407407407</v>
      </c>
      <c r="AG46" s="302">
        <f t="shared" si="25"/>
        <v>0.07020833333333343</v>
      </c>
      <c r="AH46" s="302">
        <f>AF46-AE46</f>
        <v>0.011053240740740655</v>
      </c>
      <c r="AI46" s="302">
        <f>AF46-AC46</f>
        <v>0.08126157407407408</v>
      </c>
      <c r="AJ46" s="305">
        <f t="shared" si="19"/>
        <v>11.047681900676457</v>
      </c>
      <c r="AK46" s="104"/>
      <c r="AL46" s="104"/>
      <c r="AM46" s="104"/>
      <c r="AN46" s="104"/>
      <c r="AO46" s="104"/>
      <c r="AP46" s="104"/>
      <c r="AQ46" s="104"/>
      <c r="AR46" s="106"/>
      <c r="AS46" s="104"/>
      <c r="AT46" s="104"/>
      <c r="AU46" s="104"/>
      <c r="AV46" s="104"/>
      <c r="AW46" s="104"/>
      <c r="AX46" s="104"/>
      <c r="AY46" s="104"/>
      <c r="AZ46" s="106"/>
      <c r="BO46" s="103" t="s">
        <v>279</v>
      </c>
    </row>
    <row r="47" spans="1:67" ht="18" customHeight="1">
      <c r="A47" s="279" t="s">
        <v>132</v>
      </c>
      <c r="B47" s="1041">
        <v>3</v>
      </c>
      <c r="C47" s="140" t="s">
        <v>106</v>
      </c>
      <c r="D47" s="74" t="s">
        <v>270</v>
      </c>
      <c r="E47" s="141" t="s">
        <v>214</v>
      </c>
      <c r="F47" s="74"/>
      <c r="G47" s="280">
        <v>51</v>
      </c>
      <c r="H47" s="415" t="s">
        <v>286</v>
      </c>
      <c r="I47" s="404" t="s">
        <v>287</v>
      </c>
      <c r="J47" s="336">
        <f>$D$60/(MINUTE(K47)/60+HOUR(K47)+SECOND(K47)/3600)</f>
        <v>9.876106194690266</v>
      </c>
      <c r="K47" s="102">
        <f>AI47</f>
        <v>0.07847222222222228</v>
      </c>
      <c r="L47" s="102">
        <f>+AF47-AC47</f>
        <v>0.07847222222222228</v>
      </c>
      <c r="M47" s="405">
        <f>+AH47</f>
        <v>0.012418981481481461</v>
      </c>
      <c r="N47" s="220"/>
      <c r="O47" s="220"/>
      <c r="P47" s="220"/>
      <c r="Q47" s="221"/>
      <c r="R47" s="221"/>
      <c r="S47" s="221"/>
      <c r="T47" s="227"/>
      <c r="U47" s="220"/>
      <c r="V47" s="220"/>
      <c r="W47" s="220"/>
      <c r="X47" s="221"/>
      <c r="Y47" s="221"/>
      <c r="Z47" s="221"/>
      <c r="AA47" s="227"/>
      <c r="AB47" s="227"/>
      <c r="AC47" s="406">
        <v>0.5416666666666666</v>
      </c>
      <c r="AD47" s="304"/>
      <c r="AE47" s="407">
        <v>0.6077199074074074</v>
      </c>
      <c r="AF47" s="407">
        <v>0.6201388888888889</v>
      </c>
      <c r="AG47" s="304">
        <f t="shared" si="25"/>
        <v>0.06605324074074082</v>
      </c>
      <c r="AH47" s="304">
        <f>AF47-AE47</f>
        <v>0.012418981481481461</v>
      </c>
      <c r="AI47" s="304">
        <f>AF47-AC47</f>
        <v>0.07847222222222228</v>
      </c>
      <c r="AJ47" s="408">
        <f t="shared" si="19"/>
        <v>11.74736842105263</v>
      </c>
      <c r="AK47" s="104"/>
      <c r="AL47" s="104"/>
      <c r="AM47" s="104"/>
      <c r="AN47" s="104"/>
      <c r="AO47" s="104"/>
      <c r="AP47" s="104"/>
      <c r="AQ47" s="104"/>
      <c r="AR47" s="106"/>
      <c r="AS47" s="104"/>
      <c r="AT47" s="104"/>
      <c r="AU47" s="104"/>
      <c r="AV47" s="104"/>
      <c r="AW47" s="104"/>
      <c r="AX47" s="104"/>
      <c r="AY47" s="104"/>
      <c r="AZ47" s="106"/>
      <c r="BO47" s="103" t="s">
        <v>279</v>
      </c>
    </row>
    <row r="48" spans="1:67" ht="18" customHeight="1" thickBot="1">
      <c r="A48" s="372" t="s">
        <v>132</v>
      </c>
      <c r="B48" s="1042">
        <v>3</v>
      </c>
      <c r="C48" s="409" t="s">
        <v>58</v>
      </c>
      <c r="D48" s="410" t="s">
        <v>270</v>
      </c>
      <c r="E48" s="144" t="s">
        <v>158</v>
      </c>
      <c r="F48" s="410"/>
      <c r="G48" s="411">
        <v>52</v>
      </c>
      <c r="H48" s="423" t="s">
        <v>288</v>
      </c>
      <c r="I48" s="412" t="s">
        <v>289</v>
      </c>
      <c r="J48" s="376"/>
      <c r="K48" s="149"/>
      <c r="L48" s="149"/>
      <c r="M48" s="150"/>
      <c r="N48" s="260"/>
      <c r="O48" s="260"/>
      <c r="P48" s="260"/>
      <c r="Q48" s="261"/>
      <c r="R48" s="261"/>
      <c r="S48" s="261"/>
      <c r="T48" s="413"/>
      <c r="U48" s="260"/>
      <c r="V48" s="260"/>
      <c r="W48" s="260"/>
      <c r="X48" s="261"/>
      <c r="Y48" s="261"/>
      <c r="Z48" s="261"/>
      <c r="AA48" s="413"/>
      <c r="AB48" s="413"/>
      <c r="AC48" s="382">
        <v>0.5416666666666666</v>
      </c>
      <c r="AD48" s="383"/>
      <c r="AE48" s="384">
        <v>0.6078703703703704</v>
      </c>
      <c r="AF48" s="384"/>
      <c r="AG48" s="383">
        <f t="shared" si="25"/>
        <v>0.06620370370370376</v>
      </c>
      <c r="AH48" s="383"/>
      <c r="AI48" s="383"/>
      <c r="AJ48" s="385"/>
      <c r="AK48" s="104"/>
      <c r="AL48" s="104"/>
      <c r="AM48" s="104"/>
      <c r="AN48" s="104"/>
      <c r="AO48" s="104"/>
      <c r="AP48" s="104"/>
      <c r="AQ48" s="104"/>
      <c r="AR48" s="106"/>
      <c r="AS48" s="104"/>
      <c r="AT48" s="104"/>
      <c r="AU48" s="104"/>
      <c r="AV48" s="104"/>
      <c r="AW48" s="104"/>
      <c r="AX48" s="104"/>
      <c r="AY48" s="104"/>
      <c r="AZ48" s="106"/>
      <c r="BO48" s="103" t="s">
        <v>279</v>
      </c>
    </row>
    <row r="49" spans="1:14" ht="16.5" thickBot="1">
      <c r="A49" s="263"/>
      <c r="H49" s="422"/>
      <c r="I49" s="128"/>
      <c r="N49" s="122"/>
    </row>
    <row r="50" spans="1:14" ht="15.75">
      <c r="A50" s="1217" t="s">
        <v>45</v>
      </c>
      <c r="D50" t="s">
        <v>49</v>
      </c>
      <c r="F50">
        <v>33</v>
      </c>
      <c r="G50" s="346">
        <f>COUNT(G3:G48)</f>
        <v>46</v>
      </c>
      <c r="H50">
        <v>80</v>
      </c>
      <c r="I50" s="1" t="s">
        <v>364</v>
      </c>
      <c r="J50" s="431">
        <f>MAX(J3:J12)</f>
        <v>11.493230955748635</v>
      </c>
      <c r="N50" s="122"/>
    </row>
    <row r="51" spans="1:14" ht="15.75">
      <c r="A51" s="1218"/>
      <c r="D51" t="s">
        <v>50</v>
      </c>
      <c r="F51">
        <v>0</v>
      </c>
      <c r="G51" s="347">
        <v>1</v>
      </c>
      <c r="I51" s="1" t="s">
        <v>362</v>
      </c>
      <c r="J51" s="431">
        <f>QUARTILE(J3:J12,3)</f>
        <v>10.938461538461539</v>
      </c>
      <c r="N51" s="122"/>
    </row>
    <row r="52" spans="1:10" ht="16.5" thickBot="1">
      <c r="A52" s="1219"/>
      <c r="D52" t="s">
        <v>51</v>
      </c>
      <c r="F52">
        <v>2</v>
      </c>
      <c r="G52" s="347">
        <v>11</v>
      </c>
      <c r="I52" s="1" t="s">
        <v>361</v>
      </c>
      <c r="J52" s="431">
        <f>MEDIAN(J3:J12)</f>
        <v>10.404243643680264</v>
      </c>
    </row>
    <row r="53" spans="1:10" ht="16.5" thickBot="1">
      <c r="A53" s="124">
        <v>0.020833333333333332</v>
      </c>
      <c r="D53" t="s">
        <v>52</v>
      </c>
      <c r="F53">
        <f>+F50-F51-F52</f>
        <v>31</v>
      </c>
      <c r="G53" s="346">
        <f>+G50-G52</f>
        <v>35</v>
      </c>
      <c r="I53" s="1" t="s">
        <v>363</v>
      </c>
      <c r="J53" s="431">
        <f>QUARTILE(J3:J12,1)</f>
        <v>9.964961457603364</v>
      </c>
    </row>
    <row r="54" spans="1:10" ht="16.5" thickBot="1">
      <c r="A54" s="124">
        <v>0.027777777777777776</v>
      </c>
      <c r="B54" s="348"/>
      <c r="G54" s="414">
        <f>+G53/G50</f>
        <v>0.7608695652173914</v>
      </c>
      <c r="H54">
        <v>40</v>
      </c>
      <c r="I54" s="1" t="s">
        <v>364</v>
      </c>
      <c r="J54" s="431">
        <f>MAX(J13:J33)</f>
        <v>12.234294583775835</v>
      </c>
    </row>
    <row r="55" spans="9:10" ht="15.75">
      <c r="I55" s="1" t="s">
        <v>362</v>
      </c>
      <c r="J55" s="431">
        <f>QUARTILE(J13:J33,3)</f>
        <v>11.885714285714286</v>
      </c>
    </row>
    <row r="56" spans="1:55" ht="15.75">
      <c r="A56" s="24"/>
      <c r="B56" s="170">
        <v>80</v>
      </c>
      <c r="C56" s="170">
        <v>40</v>
      </c>
      <c r="D56" s="170">
        <v>20</v>
      </c>
      <c r="F56" s="128"/>
      <c r="G56" s="63"/>
      <c r="I56" s="1" t="s">
        <v>361</v>
      </c>
      <c r="J56" s="431">
        <f>MEDIAN(J13:J33)</f>
        <v>10.312629114447047</v>
      </c>
      <c r="BC56" s="128"/>
    </row>
    <row r="57" spans="1:55" ht="18">
      <c r="A57" s="171">
        <v>1</v>
      </c>
      <c r="B57" s="64">
        <v>37.4</v>
      </c>
      <c r="C57" s="350">
        <v>23</v>
      </c>
      <c r="D57" s="351">
        <v>18.6</v>
      </c>
      <c r="G57" s="65"/>
      <c r="H57" s="63"/>
      <c r="I57" s="1" t="s">
        <v>363</v>
      </c>
      <c r="J57" s="431">
        <f>QUARTILE(J13:J33,1)</f>
        <v>8.69585414005342</v>
      </c>
      <c r="BC57" s="128"/>
    </row>
    <row r="58" spans="1:55" ht="18">
      <c r="A58" s="171">
        <v>2</v>
      </c>
      <c r="B58" s="350">
        <v>23</v>
      </c>
      <c r="C58" s="351">
        <v>18.6</v>
      </c>
      <c r="D58" s="3"/>
      <c r="G58" s="66"/>
      <c r="BC58" s="128"/>
    </row>
    <row r="59" spans="1:55" ht="18">
      <c r="A59" s="171">
        <v>3</v>
      </c>
      <c r="B59" s="351">
        <v>18.6</v>
      </c>
      <c r="C59" s="3"/>
      <c r="D59" s="3"/>
      <c r="E59" s="128"/>
      <c r="F59" s="128"/>
      <c r="G59" s="67"/>
      <c r="BC59" s="128"/>
    </row>
    <row r="60" spans="1:55" ht="15.75">
      <c r="A60" s="173" t="s">
        <v>35</v>
      </c>
      <c r="B60" s="69">
        <f>SUM(B57:B59)</f>
        <v>79</v>
      </c>
      <c r="C60" s="69">
        <f>SUM(C57:C59)</f>
        <v>41.6</v>
      </c>
      <c r="D60" s="69">
        <f>SUM(D57:D59)</f>
        <v>18.6</v>
      </c>
      <c r="E60" s="65"/>
      <c r="F60" s="65"/>
      <c r="G60" s="65"/>
      <c r="H60" s="68"/>
      <c r="BC60" s="128"/>
    </row>
    <row r="61" ht="15.75">
      <c r="BC61" s="128"/>
    </row>
    <row r="62" ht="15.75">
      <c r="A62" s="125"/>
    </row>
  </sheetData>
  <sheetProtection/>
  <mergeCells count="6">
    <mergeCell ref="N1:T1"/>
    <mergeCell ref="U1:AB1"/>
    <mergeCell ref="AC1:AJ1"/>
    <mergeCell ref="AK1:AR1"/>
    <mergeCell ref="AS1:AZ1"/>
    <mergeCell ref="A50:A52"/>
  </mergeCells>
  <printOptions/>
  <pageMargins left="0.7" right="0.7" top="0.75" bottom="0.75" header="0.3" footer="0.3"/>
  <pageSetup horizontalDpi="600" verticalDpi="600" orientation="portrait" r:id="rId1"/>
  <ignoredErrors>
    <ignoredError sqref="B60:D60" formulaRange="1"/>
  </ignoredErrors>
</worksheet>
</file>

<file path=xl/worksheets/sheet7.xml><?xml version="1.0" encoding="utf-8"?>
<worksheet xmlns="http://schemas.openxmlformats.org/spreadsheetml/2006/main" xmlns:r="http://schemas.openxmlformats.org/officeDocument/2006/relationships">
  <dimension ref="A1:DU68"/>
  <sheetViews>
    <sheetView zoomScalePageLayoutView="0" workbookViewId="0" topLeftCell="A7">
      <selection activeCell="E66" sqref="E66"/>
    </sheetView>
  </sheetViews>
  <sheetFormatPr defaultColWidth="11.00390625" defaultRowHeight="15.75"/>
  <cols>
    <col min="1" max="1" width="10.75390625" style="0" customWidth="1"/>
    <col min="2" max="2" width="9.375" style="0" customWidth="1"/>
    <col min="3" max="3" width="6.375" style="1" customWidth="1"/>
    <col min="4" max="4" width="8.75390625" style="0" customWidth="1"/>
    <col min="5" max="5" width="9.625" style="0" customWidth="1"/>
    <col min="6" max="6" width="11.125" style="0" customWidth="1"/>
    <col min="7" max="7" width="7.875" style="0" customWidth="1"/>
    <col min="8" max="8" width="21.50390625" style="0" customWidth="1"/>
    <col min="9" max="9" width="20.00390625" style="0" bestFit="1" customWidth="1"/>
    <col min="10" max="10" width="7.75390625" style="0" customWidth="1"/>
    <col min="11" max="11" width="6.625" style="0" customWidth="1"/>
    <col min="12" max="12" width="6.625" style="0" hidden="1" customWidth="1"/>
    <col min="13" max="13" width="5.875" style="0" bestFit="1" customWidth="1"/>
    <col min="14" max="14" width="7.625" style="0" bestFit="1" customWidth="1"/>
    <col min="15" max="16" width="6.375" style="0" bestFit="1" customWidth="1"/>
    <col min="17" max="17" width="7.125" style="0" bestFit="1" customWidth="1"/>
    <col min="18" max="18" width="7.25390625" style="0" bestFit="1" customWidth="1"/>
    <col min="19" max="19" width="7.125" style="0" bestFit="1" customWidth="1"/>
    <col min="20" max="20" width="6.75390625" style="0" bestFit="1" customWidth="1"/>
    <col min="21" max="21" width="5.875" style="0" customWidth="1"/>
    <col min="22" max="22" width="7.25390625" style="0" hidden="1" customWidth="1"/>
    <col min="23" max="24" width="6.375" style="0" bestFit="1" customWidth="1"/>
    <col min="25" max="25" width="7.25390625" style="0" bestFit="1" customWidth="1"/>
    <col min="26" max="26" width="8.00390625" style="0" customWidth="1"/>
    <col min="27" max="27" width="7.25390625" style="0" bestFit="1" customWidth="1"/>
    <col min="28" max="28" width="6.75390625" style="0" bestFit="1" customWidth="1"/>
    <col min="29" max="29" width="6.375" style="0" bestFit="1" customWidth="1"/>
    <col min="30" max="30" width="7.25390625" style="0" hidden="1" customWidth="1"/>
    <col min="31" max="32" width="6.375" style="0" bestFit="1" customWidth="1"/>
    <col min="33" max="35" width="7.25390625" style="0" bestFit="1" customWidth="1"/>
    <col min="36" max="36" width="6.75390625" style="0" bestFit="1" customWidth="1"/>
    <col min="37" max="37" width="6.375" style="0" bestFit="1" customWidth="1"/>
    <col min="38" max="38" width="7.25390625" style="0" hidden="1" customWidth="1"/>
    <col min="39" max="40" width="6.375" style="0" bestFit="1" customWidth="1"/>
    <col min="41" max="43" width="7.25390625" style="0" bestFit="1" customWidth="1"/>
    <col min="44" max="44" width="6.75390625" style="0" bestFit="1" customWidth="1"/>
    <col min="45" max="45" width="6.125" style="0" bestFit="1" customWidth="1"/>
    <col min="46" max="46" width="7.25390625" style="0" hidden="1" customWidth="1"/>
    <col min="47" max="48" width="6.25390625" style="0" bestFit="1" customWidth="1"/>
    <col min="49" max="49" width="7.625" style="0" bestFit="1" customWidth="1"/>
    <col min="50" max="51" width="7.25390625" style="0" bestFit="1" customWidth="1"/>
    <col min="52" max="52" width="6.75390625" style="0" bestFit="1" customWidth="1"/>
  </cols>
  <sheetData>
    <row r="1" spans="1:52" ht="18.75" thickBot="1">
      <c r="A1" s="62"/>
      <c r="B1" s="62"/>
      <c r="C1" s="62"/>
      <c r="D1" s="75"/>
      <c r="E1" s="62"/>
      <c r="F1" s="62"/>
      <c r="G1" s="62"/>
      <c r="H1" s="778">
        <v>0.041666666666666664</v>
      </c>
      <c r="I1" s="761">
        <v>0.003472222222222222</v>
      </c>
      <c r="J1" s="70"/>
      <c r="K1" s="70"/>
      <c r="L1" s="62"/>
      <c r="M1" s="62"/>
      <c r="N1" s="1209">
        <v>1</v>
      </c>
      <c r="O1" s="1210"/>
      <c r="P1" s="1210"/>
      <c r="Q1" s="1210"/>
      <c r="R1" s="1210"/>
      <c r="S1" s="1210"/>
      <c r="T1" s="1224"/>
      <c r="U1" s="1216">
        <v>2</v>
      </c>
      <c r="V1" s="1213"/>
      <c r="W1" s="1213"/>
      <c r="X1" s="1213"/>
      <c r="Y1" s="1213"/>
      <c r="Z1" s="1213"/>
      <c r="AA1" s="1213"/>
      <c r="AB1" s="1213"/>
      <c r="AC1" s="1216">
        <v>3</v>
      </c>
      <c r="AD1" s="1213"/>
      <c r="AE1" s="1213"/>
      <c r="AF1" s="1213"/>
      <c r="AG1" s="1213"/>
      <c r="AH1" s="1213"/>
      <c r="AI1" s="1213"/>
      <c r="AJ1" s="1213"/>
      <c r="AK1" s="1216">
        <v>4</v>
      </c>
      <c r="AL1" s="1213"/>
      <c r="AM1" s="1213"/>
      <c r="AN1" s="1213"/>
      <c r="AO1" s="1213"/>
      <c r="AP1" s="1213"/>
      <c r="AQ1" s="1213"/>
      <c r="AR1" s="1213"/>
      <c r="AS1" s="1216">
        <v>5</v>
      </c>
      <c r="AT1" s="1213"/>
      <c r="AU1" s="1213"/>
      <c r="AV1" s="1213"/>
      <c r="AW1" s="1213"/>
      <c r="AX1" s="1213"/>
      <c r="AY1" s="1213"/>
      <c r="AZ1" s="1214"/>
    </row>
    <row r="2" spans="1:52" ht="71.25" customHeight="1" thickBot="1">
      <c r="A2" s="432" t="s">
        <v>53</v>
      </c>
      <c r="B2" s="433" t="s">
        <v>54</v>
      </c>
      <c r="C2" s="433" t="s">
        <v>103</v>
      </c>
      <c r="D2" s="434" t="s">
        <v>55</v>
      </c>
      <c r="E2" s="434" t="s">
        <v>104</v>
      </c>
      <c r="F2" s="434" t="s">
        <v>56</v>
      </c>
      <c r="G2" s="434" t="s">
        <v>57</v>
      </c>
      <c r="H2" s="434" t="s">
        <v>3</v>
      </c>
      <c r="I2" s="434" t="s">
        <v>6</v>
      </c>
      <c r="J2" s="768" t="s">
        <v>20</v>
      </c>
      <c r="K2" s="769" t="s">
        <v>21</v>
      </c>
      <c r="L2" s="770" t="s">
        <v>46</v>
      </c>
      <c r="M2" s="771" t="s">
        <v>22</v>
      </c>
      <c r="N2" s="772" t="s">
        <v>23</v>
      </c>
      <c r="O2" s="773" t="s">
        <v>24</v>
      </c>
      <c r="P2" s="773" t="s">
        <v>25</v>
      </c>
      <c r="Q2" s="774" t="s">
        <v>26</v>
      </c>
      <c r="R2" s="774" t="s">
        <v>27</v>
      </c>
      <c r="S2" s="774" t="s">
        <v>28</v>
      </c>
      <c r="T2" s="775" t="s">
        <v>29</v>
      </c>
      <c r="U2" s="774" t="s">
        <v>23</v>
      </c>
      <c r="V2" s="776" t="s">
        <v>47</v>
      </c>
      <c r="W2" s="773" t="s">
        <v>24</v>
      </c>
      <c r="X2" s="773" t="s">
        <v>25</v>
      </c>
      <c r="Y2" s="774" t="s">
        <v>26</v>
      </c>
      <c r="Z2" s="774" t="s">
        <v>41</v>
      </c>
      <c r="AA2" s="774" t="s">
        <v>28</v>
      </c>
      <c r="AB2" s="775" t="s">
        <v>29</v>
      </c>
      <c r="AC2" s="774" t="s">
        <v>23</v>
      </c>
      <c r="AD2" s="776" t="s">
        <v>47</v>
      </c>
      <c r="AE2" s="773" t="s">
        <v>24</v>
      </c>
      <c r="AF2" s="773" t="s">
        <v>25</v>
      </c>
      <c r="AG2" s="774" t="s">
        <v>26</v>
      </c>
      <c r="AH2" s="774" t="s">
        <v>41</v>
      </c>
      <c r="AI2" s="774" t="s">
        <v>28</v>
      </c>
      <c r="AJ2" s="775" t="s">
        <v>29</v>
      </c>
      <c r="AK2" s="774" t="s">
        <v>23</v>
      </c>
      <c r="AL2" s="776" t="s">
        <v>47</v>
      </c>
      <c r="AM2" s="773" t="s">
        <v>24</v>
      </c>
      <c r="AN2" s="773" t="s">
        <v>25</v>
      </c>
      <c r="AO2" s="774" t="s">
        <v>26</v>
      </c>
      <c r="AP2" s="774" t="s">
        <v>41</v>
      </c>
      <c r="AQ2" s="774" t="s">
        <v>28</v>
      </c>
      <c r="AR2" s="775" t="s">
        <v>29</v>
      </c>
      <c r="AS2" s="774" t="s">
        <v>23</v>
      </c>
      <c r="AT2" s="777" t="s">
        <v>47</v>
      </c>
      <c r="AU2" s="773" t="s">
        <v>24</v>
      </c>
      <c r="AV2" s="773" t="s">
        <v>25</v>
      </c>
      <c r="AW2" s="774" t="s">
        <v>26</v>
      </c>
      <c r="AX2" s="774" t="s">
        <v>41</v>
      </c>
      <c r="AY2" s="774" t="s">
        <v>28</v>
      </c>
      <c r="AZ2" s="435" t="s">
        <v>29</v>
      </c>
    </row>
    <row r="3" spans="1:52" s="461" customFormat="1" ht="18" customHeight="1">
      <c r="A3" s="436" t="s">
        <v>365</v>
      </c>
      <c r="B3" s="437" t="s">
        <v>366</v>
      </c>
      <c r="C3" s="437"/>
      <c r="D3" s="438">
        <v>75</v>
      </c>
      <c r="E3" s="439">
        <v>1</v>
      </c>
      <c r="F3" s="439">
        <v>1</v>
      </c>
      <c r="G3" s="440">
        <v>2</v>
      </c>
      <c r="H3" s="441" t="s">
        <v>348</v>
      </c>
      <c r="I3" s="442" t="s">
        <v>367</v>
      </c>
      <c r="J3" s="443">
        <f>$B$66/(MINUTE(K3)/60+HOUR(K3)+SECOND(K3)/3600)</f>
        <v>9.39987365761213</v>
      </c>
      <c r="K3" s="444">
        <f>+S3+AA3+AI3+AQ3+AW3</f>
        <v>0.5496527777777777</v>
      </c>
      <c r="L3" s="445">
        <f>+AU3-N3-(A$57*3+A$58)</f>
        <v>0.5496527777777778</v>
      </c>
      <c r="M3" s="98">
        <f>+R3+Z3+AH3+AP3</f>
        <v>0.006932870370370325</v>
      </c>
      <c r="N3" s="446">
        <v>0.20833333333333334</v>
      </c>
      <c r="O3" s="446">
        <v>0.3362962962962963</v>
      </c>
      <c r="P3" s="446">
        <v>0.33902777777777776</v>
      </c>
      <c r="Q3" s="447">
        <f aca="true" t="shared" si="0" ref="Q3:R18">O3-N3</f>
        <v>0.12796296296296297</v>
      </c>
      <c r="R3" s="447">
        <f t="shared" si="0"/>
        <v>0.002731481481481446</v>
      </c>
      <c r="S3" s="447">
        <f aca="true" t="shared" si="1" ref="S3:S41">P3-N3</f>
        <v>0.13069444444444442</v>
      </c>
      <c r="T3" s="448">
        <f>$B$61/(MINUTE(S3)/60+HOUR(S3)+SECOND(S3)/3600)</f>
        <v>9.883103081827842</v>
      </c>
      <c r="U3" s="449">
        <v>0.37375</v>
      </c>
      <c r="V3" s="450">
        <f>+U3-P3</f>
        <v>0.034722222222222265</v>
      </c>
      <c r="W3" s="449">
        <v>0.5164930555555556</v>
      </c>
      <c r="X3" s="449">
        <v>0.5181134259259259</v>
      </c>
      <c r="Y3" s="450">
        <f>W3-U3</f>
        <v>0.14274305555555555</v>
      </c>
      <c r="Z3" s="450">
        <f aca="true" t="shared" si="2" ref="Z3:Z24">X3-W3</f>
        <v>0.0016203703703703276</v>
      </c>
      <c r="AA3" s="450">
        <f>X3-U3</f>
        <v>0.14436342592592588</v>
      </c>
      <c r="AB3" s="451">
        <f>$C$61/(MINUTE(AA3)/60+HOUR(AA3)+SECOND(AA3)/3600)</f>
        <v>9.81319650444961</v>
      </c>
      <c r="AC3" s="452">
        <v>0.5528356481481481</v>
      </c>
      <c r="AD3" s="453">
        <f aca="true" t="shared" si="3" ref="AD3:AD11">+AC3-X3</f>
        <v>0.03472222222222221</v>
      </c>
      <c r="AE3" s="452">
        <v>0.676099537037037</v>
      </c>
      <c r="AF3" s="452">
        <v>0.6772569444444444</v>
      </c>
      <c r="AG3" s="453">
        <f aca="true" t="shared" si="4" ref="AG3:AH11">AE3-AD3</f>
        <v>0.6413773148148147</v>
      </c>
      <c r="AH3" s="453">
        <f t="shared" si="4"/>
        <v>0.0011574074074074403</v>
      </c>
      <c r="AI3" s="453">
        <f aca="true" t="shared" si="5" ref="AI3:AI11">AF3-AC3</f>
        <v>0.12442129629629628</v>
      </c>
      <c r="AJ3" s="454">
        <f>$C$62/(MINUTE(AI3)/60+HOUR(AI3)+SECOND(AI3)/3600)</f>
        <v>9.04186046511628</v>
      </c>
      <c r="AK3" s="455">
        <v>0.7119791666666666</v>
      </c>
      <c r="AL3" s="456">
        <f>+AK3-AF3</f>
        <v>0.03472222222222221</v>
      </c>
      <c r="AM3" s="455">
        <v>0.7833101851851851</v>
      </c>
      <c r="AN3" s="455">
        <v>0.7847337962962962</v>
      </c>
      <c r="AO3" s="456">
        <f>AM3-AK3</f>
        <v>0.07133101851851853</v>
      </c>
      <c r="AP3" s="456">
        <f>AN3-AM3</f>
        <v>0.0014236111111111116</v>
      </c>
      <c r="AQ3" s="456">
        <f>AN3-AK3</f>
        <v>0.07275462962962964</v>
      </c>
      <c r="AR3" s="457">
        <f>$B$64/(MINUTE(AQ3)/60+HOUR(AQ3)+SECOND(AQ3)/3600)</f>
        <v>9.163219853643016</v>
      </c>
      <c r="AS3" s="458">
        <v>0.8125115740740741</v>
      </c>
      <c r="AT3" s="459">
        <f>+AS3-AN3</f>
        <v>0.0277777777777779</v>
      </c>
      <c r="AU3" s="458">
        <v>0.8899305555555556</v>
      </c>
      <c r="AV3" s="458">
        <v>0.8916782407407408</v>
      </c>
      <c r="AW3" s="459">
        <f>AU3-AS3</f>
        <v>0.07741898148148141</v>
      </c>
      <c r="AX3" s="459">
        <f>AV3-AU3</f>
        <v>0.0017476851851851993</v>
      </c>
      <c r="AY3" s="459">
        <f>AU3-AS3</f>
        <v>0.07741898148148141</v>
      </c>
      <c r="AZ3" s="460">
        <f>$B$65/(MINUTE(AY3)/60+HOUR(AY3)+SECOND(AY3)/3600)</f>
        <v>8.611152638660487</v>
      </c>
    </row>
    <row r="4" spans="1:52" s="128" customFormat="1" ht="18" customHeight="1">
      <c r="A4" s="462" t="s">
        <v>365</v>
      </c>
      <c r="B4" s="463" t="s">
        <v>366</v>
      </c>
      <c r="C4" s="463"/>
      <c r="D4" s="464">
        <v>66</v>
      </c>
      <c r="E4" s="465">
        <v>2</v>
      </c>
      <c r="F4" s="465">
        <v>2</v>
      </c>
      <c r="G4" s="440">
        <v>4</v>
      </c>
      <c r="H4" s="466" t="s">
        <v>368</v>
      </c>
      <c r="I4" s="467" t="s">
        <v>446</v>
      </c>
      <c r="J4" s="468">
        <f>$B$66/(MINUTE(K4)/60+HOUR(K4)+SECOND(K4)/3600)</f>
        <v>9.3959166491265</v>
      </c>
      <c r="K4" s="469">
        <f>+S4+AA4+AI4+AQ4+AW4</f>
        <v>0.5498842592592592</v>
      </c>
      <c r="L4" s="469">
        <f>+AU4-N4-(A$57*3+A$58)</f>
        <v>0.5498842592592592</v>
      </c>
      <c r="M4" s="102">
        <f>+R4+Z4+AH4+AP4</f>
        <v>0.009745370370370376</v>
      </c>
      <c r="N4" s="470">
        <v>0.20833333333333334</v>
      </c>
      <c r="O4" s="470">
        <v>0.3362847222222222</v>
      </c>
      <c r="P4" s="470">
        <v>0.3382175925925926</v>
      </c>
      <c r="Q4" s="471">
        <f t="shared" si="0"/>
        <v>0.12795138888888888</v>
      </c>
      <c r="R4" s="471">
        <f t="shared" si="0"/>
        <v>0.0019328703703703765</v>
      </c>
      <c r="S4" s="471">
        <f t="shared" si="1"/>
        <v>0.12988425925925925</v>
      </c>
      <c r="T4" s="472">
        <f>$B$61/(MINUTE(S4)/60+HOUR(S4)+SECOND(S4)/3600)</f>
        <v>9.94475138121547</v>
      </c>
      <c r="U4" s="473">
        <v>0.3729398148148148</v>
      </c>
      <c r="V4" s="474">
        <f>+U4-P4</f>
        <v>0.03472222222222221</v>
      </c>
      <c r="W4" s="473">
        <v>0.5163773148148149</v>
      </c>
      <c r="X4" s="473">
        <v>0.5185185185185185</v>
      </c>
      <c r="Y4" s="474">
        <f>W4-U4</f>
        <v>0.14343750000000005</v>
      </c>
      <c r="Z4" s="474">
        <f t="shared" si="2"/>
        <v>0.0021412037037036313</v>
      </c>
      <c r="AA4" s="474">
        <f>X4-U4</f>
        <v>0.14557870370370368</v>
      </c>
      <c r="AB4" s="475">
        <f>$C$61/(MINUTE(AA4)/60+HOUR(AA4)+SECOND(AA4)/3600)</f>
        <v>9.731276832564795</v>
      </c>
      <c r="AC4" s="476">
        <v>0.5532407407407408</v>
      </c>
      <c r="AD4" s="477">
        <f t="shared" si="3"/>
        <v>0.03472222222222232</v>
      </c>
      <c r="AE4" s="476">
        <v>0.6759837962962963</v>
      </c>
      <c r="AF4" s="476">
        <v>0.6800925925925926</v>
      </c>
      <c r="AG4" s="477">
        <f t="shared" si="4"/>
        <v>0.641261574074074</v>
      </c>
      <c r="AH4" s="477">
        <f t="shared" si="4"/>
        <v>0.0041087962962962354</v>
      </c>
      <c r="AI4" s="477">
        <f t="shared" si="5"/>
        <v>0.12685185185185177</v>
      </c>
      <c r="AJ4" s="478">
        <f>$C$62/(MINUTE(AI4)/60+HOUR(AI4)+SECOND(AI4)/3600)</f>
        <v>8.868613138686133</v>
      </c>
      <c r="AK4" s="479">
        <v>0.7148148148148148</v>
      </c>
      <c r="AL4" s="480">
        <f>+AK4-AF4</f>
        <v>0.03472222222222221</v>
      </c>
      <c r="AM4" s="479">
        <v>0.7832754629629629</v>
      </c>
      <c r="AN4" s="479">
        <v>0.784837962962963</v>
      </c>
      <c r="AO4" s="480">
        <f>AM4-AK4</f>
        <v>0.06846064814814812</v>
      </c>
      <c r="AP4" s="480">
        <f>AN4-AM4</f>
        <v>0.0015625000000001332</v>
      </c>
      <c r="AQ4" s="480">
        <f>AN4-AK4</f>
        <v>0.07002314814814825</v>
      </c>
      <c r="AR4" s="481">
        <f>$B$64/(MINUTE(AQ4)/60+HOUR(AQ4)+SECOND(AQ4)/3600)</f>
        <v>9.520661157024794</v>
      </c>
      <c r="AS4" s="482">
        <v>0.8126157407407407</v>
      </c>
      <c r="AT4" s="483">
        <f>+AS4-AN4</f>
        <v>0.02777777777777768</v>
      </c>
      <c r="AU4" s="482">
        <v>0.890162037037037</v>
      </c>
      <c r="AV4" s="482">
        <v>0.8958449074074074</v>
      </c>
      <c r="AW4" s="483">
        <f>AU4-AS4</f>
        <v>0.07754629629629628</v>
      </c>
      <c r="AX4" s="483">
        <f>AV4-AU4</f>
        <v>0.0056828703703704075</v>
      </c>
      <c r="AY4" s="483">
        <f>AU4-AS4</f>
        <v>0.07754629629629628</v>
      </c>
      <c r="AZ4" s="484">
        <f>$B$65/(MINUTE(AY4)/60+HOUR(AY4)+SECOND(AY4)/3600)</f>
        <v>8.597014925373134</v>
      </c>
    </row>
    <row r="5" spans="1:52" s="128" customFormat="1" ht="18" customHeight="1">
      <c r="A5" s="462" t="s">
        <v>365</v>
      </c>
      <c r="B5" s="463" t="s">
        <v>366</v>
      </c>
      <c r="C5" s="463"/>
      <c r="D5" s="464">
        <v>60</v>
      </c>
      <c r="E5" s="465">
        <v>3</v>
      </c>
      <c r="F5" s="465">
        <v>3</v>
      </c>
      <c r="G5" s="440">
        <v>3</v>
      </c>
      <c r="H5" s="466" t="s">
        <v>369</v>
      </c>
      <c r="I5" s="467" t="s">
        <v>370</v>
      </c>
      <c r="J5" s="468">
        <f>$B$66/(MINUTE(K5)/60+HOUR(K5)+SECOND(K5)/3600)</f>
        <v>9.04284412032817</v>
      </c>
      <c r="K5" s="469">
        <f>+S5+AA5+AI5+AQ5+AW5</f>
        <v>0.5713541666666666</v>
      </c>
      <c r="L5" s="469">
        <f>+AU5-N5-(A$57*3+A$58)</f>
        <v>0.5713541666666666</v>
      </c>
      <c r="M5" s="102">
        <f>+R5+Z5+AH5+AP5</f>
        <v>0.02329861111111098</v>
      </c>
      <c r="N5" s="470">
        <v>0.20833333333333334</v>
      </c>
      <c r="O5" s="470">
        <v>0.33634259259259264</v>
      </c>
      <c r="P5" s="470">
        <v>0.3392013888888889</v>
      </c>
      <c r="Q5" s="471">
        <f t="shared" si="0"/>
        <v>0.1280092592592593</v>
      </c>
      <c r="R5" s="471">
        <f t="shared" si="0"/>
        <v>0.002858796296296262</v>
      </c>
      <c r="S5" s="471">
        <f t="shared" si="1"/>
        <v>0.13086805555555556</v>
      </c>
      <c r="T5" s="472">
        <f>$B$61/(MINUTE(S5)/60+HOUR(S5)+SECOND(S5)/3600)</f>
        <v>9.869992040329</v>
      </c>
      <c r="U5" s="473">
        <v>0.3739236111111111</v>
      </c>
      <c r="V5" s="474">
        <f>+U5-P5</f>
        <v>0.03472222222222221</v>
      </c>
      <c r="W5" s="473">
        <v>0.5164351851851852</v>
      </c>
      <c r="X5" s="473">
        <v>0.5201967592592592</v>
      </c>
      <c r="Y5" s="474">
        <f>W5-U5</f>
        <v>0.14251157407407405</v>
      </c>
      <c r="Z5" s="474">
        <f t="shared" si="2"/>
        <v>0.00376157407407407</v>
      </c>
      <c r="AA5" s="474">
        <f>X5-U5</f>
        <v>0.14627314814814812</v>
      </c>
      <c r="AB5" s="475">
        <f>$C$61/(MINUTE(AA5)/60+HOUR(AA5)+SECOND(AA5)/3600)</f>
        <v>9.685076752650737</v>
      </c>
      <c r="AC5" s="476">
        <v>0.5549189814814816</v>
      </c>
      <c r="AD5" s="477">
        <f t="shared" si="3"/>
        <v>0.03472222222222232</v>
      </c>
      <c r="AE5" s="476">
        <v>0.6760416666666668</v>
      </c>
      <c r="AF5" s="476">
        <v>0.6869212962962963</v>
      </c>
      <c r="AG5" s="477">
        <f t="shared" si="4"/>
        <v>0.6413194444444444</v>
      </c>
      <c r="AH5" s="477">
        <f t="shared" si="4"/>
        <v>0.010879629629629517</v>
      </c>
      <c r="AI5" s="477">
        <f t="shared" si="5"/>
        <v>0.13200231481481473</v>
      </c>
      <c r="AJ5" s="478">
        <f>$C$62/(MINUTE(AI5)/60+HOUR(AI5)+SECOND(AI5)/3600)</f>
        <v>8.52257781674704</v>
      </c>
      <c r="AK5" s="479">
        <v>0.7216435185185185</v>
      </c>
      <c r="AL5" s="480">
        <f>+AK5-AF5</f>
        <v>0.03472222222222221</v>
      </c>
      <c r="AM5" s="479">
        <v>0.787962962962963</v>
      </c>
      <c r="AN5" s="479">
        <v>0.7937615740740741</v>
      </c>
      <c r="AO5" s="480">
        <f>AM5-AK5</f>
        <v>0.06631944444444449</v>
      </c>
      <c r="AP5" s="480">
        <f>AN5-AM5</f>
        <v>0.005798611111111129</v>
      </c>
      <c r="AQ5" s="480">
        <f>AN5-AK5</f>
        <v>0.07211805555555562</v>
      </c>
      <c r="AR5" s="481">
        <f>$B$64/(MINUTE(AQ5)/60+HOUR(AQ5)+SECOND(AQ5)/3600)</f>
        <v>9.244102070293692</v>
      </c>
      <c r="AS5" s="482">
        <v>0.8215393518518518</v>
      </c>
      <c r="AT5" s="483">
        <f>+AS5-AN5</f>
        <v>0.02777777777777768</v>
      </c>
      <c r="AU5" s="482">
        <v>0.9116319444444444</v>
      </c>
      <c r="AV5" s="482">
        <v>0.9215393518518519</v>
      </c>
      <c r="AW5" s="483">
        <f>AU5-AS5</f>
        <v>0.09009259259259261</v>
      </c>
      <c r="AX5" s="483">
        <f>AV5-AU5</f>
        <v>0.009907407407407476</v>
      </c>
      <c r="AY5" s="483">
        <f>AU5-AS5</f>
        <v>0.09009259259259261</v>
      </c>
      <c r="AZ5" s="484">
        <f>$B$65/(MINUTE(AY5)/60+HOUR(AY5)+SECOND(AY5)/3600)</f>
        <v>7.399794450154162</v>
      </c>
    </row>
    <row r="6" spans="1:52" s="128" customFormat="1" ht="18" customHeight="1">
      <c r="A6" s="462" t="s">
        <v>365</v>
      </c>
      <c r="B6" s="463" t="s">
        <v>366</v>
      </c>
      <c r="C6" s="463"/>
      <c r="D6" s="464"/>
      <c r="E6" s="465" t="s">
        <v>371</v>
      </c>
      <c r="F6" s="465" t="s">
        <v>372</v>
      </c>
      <c r="G6" s="440">
        <v>1</v>
      </c>
      <c r="H6" s="466" t="s">
        <v>373</v>
      </c>
      <c r="I6" s="467" t="s">
        <v>374</v>
      </c>
      <c r="J6" s="468">
        <f>$B$66/(MINUTE(K6)/60+HOUR(K6)+SECOND(K6)/3600)</f>
        <v>8.902183667364643</v>
      </c>
      <c r="K6" s="469">
        <f>+S6+AA6+AI6+AQ6+AW6</f>
        <v>0.5803819444444442</v>
      </c>
      <c r="L6" s="469">
        <f>+AU6-N6-(A$57*3+A$58)</f>
        <v>0.5803819444444445</v>
      </c>
      <c r="M6" s="102">
        <f>+R6+Z6+AH6+AP6</f>
        <v>0.010277777777777664</v>
      </c>
      <c r="N6" s="470">
        <v>0.20833333333333334</v>
      </c>
      <c r="O6" s="470">
        <v>0.3372685185185185</v>
      </c>
      <c r="P6" s="470">
        <v>0.3390856481481481</v>
      </c>
      <c r="Q6" s="471">
        <f t="shared" si="0"/>
        <v>0.12893518518518518</v>
      </c>
      <c r="R6" s="471">
        <f t="shared" si="0"/>
        <v>0.0018171296296295991</v>
      </c>
      <c r="S6" s="471">
        <f t="shared" si="1"/>
        <v>0.13075231481481478</v>
      </c>
      <c r="T6" s="472">
        <f>$B$61/(MINUTE(S6)/60+HOUR(S6)+SECOND(S6)/3600)</f>
        <v>9.878728866070638</v>
      </c>
      <c r="U6" s="473">
        <v>0.3738078703703704</v>
      </c>
      <c r="V6" s="474">
        <f>+U6-P6</f>
        <v>0.034722222222222265</v>
      </c>
      <c r="W6" s="473">
        <v>0.5186689814814814</v>
      </c>
      <c r="X6" s="473">
        <v>0.5215856481481481</v>
      </c>
      <c r="Y6" s="474">
        <f>W6-U6</f>
        <v>0.14486111111111105</v>
      </c>
      <c r="Z6" s="474">
        <f t="shared" si="2"/>
        <v>0.0029166666666666785</v>
      </c>
      <c r="AA6" s="474">
        <f>X6-U6</f>
        <v>0.14777777777777773</v>
      </c>
      <c r="AB6" s="475">
        <f>$C$61/(MINUTE(AA6)/60+HOUR(AA6)+SECOND(AA6)/3600)</f>
        <v>9.586466165413535</v>
      </c>
      <c r="AC6" s="476">
        <v>0.5563078703703704</v>
      </c>
      <c r="AD6" s="477">
        <f t="shared" si="3"/>
        <v>0.03472222222222232</v>
      </c>
      <c r="AE6" s="476">
        <v>0.6854861111111111</v>
      </c>
      <c r="AF6" s="476">
        <v>0.6891782407407407</v>
      </c>
      <c r="AG6" s="477">
        <f t="shared" si="4"/>
        <v>0.6507638888888888</v>
      </c>
      <c r="AH6" s="477">
        <f t="shared" si="4"/>
        <v>0.0036921296296296147</v>
      </c>
      <c r="AI6" s="477">
        <f t="shared" si="5"/>
        <v>0.1328703703703703</v>
      </c>
      <c r="AJ6" s="478">
        <f>$C$62/(MINUTE(AI6)/60+HOUR(AI6)+SECOND(AI6)/3600)</f>
        <v>8.466898954703833</v>
      </c>
      <c r="AK6" s="479">
        <v>0.723900462962963</v>
      </c>
      <c r="AL6" s="480">
        <f>+AK6-AF6</f>
        <v>0.03472222222222221</v>
      </c>
      <c r="AM6" s="479">
        <v>0.8260416666666667</v>
      </c>
      <c r="AN6" s="479">
        <v>0.8278935185185184</v>
      </c>
      <c r="AO6" s="480">
        <f>AM6-AK6</f>
        <v>0.10214120370370372</v>
      </c>
      <c r="AP6" s="480">
        <f>AN6-AM6</f>
        <v>0.0018518518518517713</v>
      </c>
      <c r="AQ6" s="480">
        <f>AN6-AK6</f>
        <v>0.10399305555555549</v>
      </c>
      <c r="AR6" s="481">
        <f>$B$64/(MINUTE(AQ6)/60+HOUR(AQ6)+SECOND(AQ6)/3600)</f>
        <v>6.4106844741235385</v>
      </c>
      <c r="AS6" s="482">
        <v>0.8556712962962963</v>
      </c>
      <c r="AT6" s="483">
        <f>+AS6-AN6</f>
        <v>0.0277777777777779</v>
      </c>
      <c r="AU6" s="482">
        <v>0.9206597222222223</v>
      </c>
      <c r="AV6" s="482">
        <v>0.9229282407407408</v>
      </c>
      <c r="AW6" s="483">
        <f>AU6-AS6</f>
        <v>0.06498842592592591</v>
      </c>
      <c r="AX6" s="483">
        <f>AV6-AU6</f>
        <v>0.002268518518518503</v>
      </c>
      <c r="AY6" s="483">
        <f>AU6-AS6</f>
        <v>0.06498842592592591</v>
      </c>
      <c r="AZ6" s="484">
        <f>$B$65/(MINUTE(AY6)/60+HOUR(AY6)+SECOND(AY6)/3600)</f>
        <v>10.258236865538736</v>
      </c>
    </row>
    <row r="7" spans="1:52" s="128" customFormat="1" ht="18" customHeight="1" thickBot="1">
      <c r="A7" s="485" t="s">
        <v>365</v>
      </c>
      <c r="B7" s="486" t="s">
        <v>375</v>
      </c>
      <c r="C7" s="486"/>
      <c r="D7" s="487"/>
      <c r="E7" s="488" t="s">
        <v>376</v>
      </c>
      <c r="F7" s="488" t="s">
        <v>377</v>
      </c>
      <c r="G7" s="489">
        <v>7</v>
      </c>
      <c r="H7" s="490" t="s">
        <v>350</v>
      </c>
      <c r="I7" s="491" t="s">
        <v>378</v>
      </c>
      <c r="J7" s="492"/>
      <c r="K7" s="493"/>
      <c r="L7" s="493"/>
      <c r="M7" s="493"/>
      <c r="N7" s="494">
        <v>0.20833333333333334</v>
      </c>
      <c r="O7" s="494">
        <v>0.3373263888888889</v>
      </c>
      <c r="P7" s="494">
        <v>0.33913194444444444</v>
      </c>
      <c r="Q7" s="495">
        <f t="shared" si="0"/>
        <v>0.12899305555555554</v>
      </c>
      <c r="R7" s="495">
        <f t="shared" si="0"/>
        <v>0.0018055555555555602</v>
      </c>
      <c r="S7" s="495">
        <f t="shared" si="1"/>
        <v>0.1307986111111111</v>
      </c>
      <c r="T7" s="496">
        <f>$B$61/(MINUTE(S7)/60+HOUR(S7)+SECOND(S7)/3600)</f>
        <v>9.875232280329174</v>
      </c>
      <c r="U7" s="497">
        <v>0.37385416666666665</v>
      </c>
      <c r="V7" s="498">
        <f>+U7-P7</f>
        <v>0.03472222222222221</v>
      </c>
      <c r="W7" s="497">
        <v>0.5186805555555556</v>
      </c>
      <c r="X7" s="497">
        <v>0.5216203703703703</v>
      </c>
      <c r="Y7" s="498">
        <f>W7-U7</f>
        <v>0.14482638888888894</v>
      </c>
      <c r="Z7" s="498">
        <f t="shared" si="2"/>
        <v>0.0029398148148147563</v>
      </c>
      <c r="AA7" s="498">
        <f>X7-U7</f>
        <v>0.1477662037037037</v>
      </c>
      <c r="AB7" s="499">
        <f>$C$61/(MINUTE(AA7)/60+HOUR(AA7)+SECOND(AA7)/3600)</f>
        <v>9.587217043941413</v>
      </c>
      <c r="AC7" s="500">
        <v>0.5563425925925926</v>
      </c>
      <c r="AD7" s="501">
        <f t="shared" si="3"/>
        <v>0.03472222222222221</v>
      </c>
      <c r="AE7" s="500">
        <v>0.6854861111111111</v>
      </c>
      <c r="AF7" s="500">
        <v>0.6891550925925927</v>
      </c>
      <c r="AG7" s="501">
        <f t="shared" si="4"/>
        <v>0.6507638888888889</v>
      </c>
      <c r="AH7" s="501">
        <f t="shared" si="4"/>
        <v>0.003668981481481537</v>
      </c>
      <c r="AI7" s="501">
        <f t="shared" si="5"/>
        <v>0.1328125000000001</v>
      </c>
      <c r="AJ7" s="502">
        <f>$C$62/(MINUTE(AI7)/60+HOUR(AI7)+SECOND(AI7)/3600)</f>
        <v>8.470588235294118</v>
      </c>
      <c r="AK7" s="503">
        <v>0.7238773148148149</v>
      </c>
      <c r="AL7" s="504">
        <f>+AK7-AF7</f>
        <v>0.03472222222222221</v>
      </c>
      <c r="AM7" s="503">
        <v>0.8260185185185186</v>
      </c>
      <c r="AN7" s="503">
        <v>0.8278356481481483</v>
      </c>
      <c r="AO7" s="504">
        <f>AM7-AK7</f>
        <v>0.10214120370370372</v>
      </c>
      <c r="AP7" s="504">
        <f>AN7-AM7</f>
        <v>0.0018171296296296546</v>
      </c>
      <c r="AQ7" s="504">
        <f>AN7-AK7</f>
        <v>0.10395833333333337</v>
      </c>
      <c r="AR7" s="505">
        <f>$B$64/(MINUTE(AQ7)/60+HOUR(AQ7)+SECOND(AQ7)/3600)</f>
        <v>6.4128256513026045</v>
      </c>
      <c r="AS7" s="506"/>
      <c r="AT7" s="507"/>
      <c r="AU7" s="506"/>
      <c r="AV7" s="506"/>
      <c r="AW7" s="507"/>
      <c r="AX7" s="507"/>
      <c r="AY7" s="507"/>
      <c r="AZ7" s="508"/>
    </row>
    <row r="8" spans="1:77" s="24" customFormat="1" ht="18" customHeight="1">
      <c r="A8" s="525" t="s">
        <v>379</v>
      </c>
      <c r="B8" s="526" t="s">
        <v>382</v>
      </c>
      <c r="C8" s="526"/>
      <c r="D8" s="527">
        <v>48</v>
      </c>
      <c r="E8" s="528">
        <v>2</v>
      </c>
      <c r="F8" s="528">
        <v>1</v>
      </c>
      <c r="G8" s="527">
        <v>11</v>
      </c>
      <c r="H8" s="529" t="s">
        <v>383</v>
      </c>
      <c r="I8" s="530" t="s">
        <v>384</v>
      </c>
      <c r="J8" s="151">
        <f>$C$66/(MINUTE(K8)/60+HOUR(K8)+SECOND(K8)/3600)</f>
        <v>10.380179410508331</v>
      </c>
      <c r="K8" s="102">
        <f>+S8+AA8+AG8+AO8</f>
        <v>0.325138888888889</v>
      </c>
      <c r="L8" s="98">
        <f>+AE8-N8-A$58*2</f>
        <v>0.325138888888889</v>
      </c>
      <c r="M8" s="102">
        <f>+R8+Z8+AH8</f>
        <v>0.01618055555555553</v>
      </c>
      <c r="N8" s="473">
        <v>0.3645833333333333</v>
      </c>
      <c r="O8" s="473">
        <v>0.4895023148148148</v>
      </c>
      <c r="P8" s="473">
        <v>0.49363425925925924</v>
      </c>
      <c r="Q8" s="474">
        <f t="shared" si="0"/>
        <v>0.1249189814814815</v>
      </c>
      <c r="R8" s="474">
        <f t="shared" si="0"/>
        <v>0.004131944444444424</v>
      </c>
      <c r="S8" s="474">
        <f t="shared" si="1"/>
        <v>0.12905092592592593</v>
      </c>
      <c r="T8" s="531">
        <f aca="true" t="shared" si="6" ref="T8:T15">$C$61/(MINUTE(S8)/60+HOUR(S8)+SECOND(S8)/3600)</f>
        <v>10.977578475336323</v>
      </c>
      <c r="U8" s="532">
        <v>0.5214120370370371</v>
      </c>
      <c r="V8" s="477">
        <f aca="true" t="shared" si="7" ref="V8:V24">+U8-P8</f>
        <v>0.027777777777777846</v>
      </c>
      <c r="W8" s="532">
        <v>0.6246180555555555</v>
      </c>
      <c r="X8" s="532">
        <v>0.6282407407407408</v>
      </c>
      <c r="Y8" s="477">
        <f aca="true" t="shared" si="8" ref="Y8:Y24">W8-U8</f>
        <v>0.1032060185185184</v>
      </c>
      <c r="Z8" s="477">
        <f t="shared" si="2"/>
        <v>0.0036226851851852704</v>
      </c>
      <c r="AA8" s="477">
        <f aca="true" t="shared" si="9" ref="AA8:AA24">X8-U8</f>
        <v>0.10682870370370368</v>
      </c>
      <c r="AB8" s="533">
        <f aca="true" t="shared" si="10" ref="AB8:AB13">$C$62/(MINUTE(AA8)/60+HOUR(AA8)+SECOND(AA8)/3600)</f>
        <v>10.530877573131095</v>
      </c>
      <c r="AC8" s="479">
        <v>0.6560185185185184</v>
      </c>
      <c r="AD8" s="480">
        <f t="shared" si="3"/>
        <v>0.02777777777777768</v>
      </c>
      <c r="AE8" s="479">
        <v>0.7452777777777778</v>
      </c>
      <c r="AF8" s="479">
        <v>0.7537037037037037</v>
      </c>
      <c r="AG8" s="480">
        <f>AE8-AC8</f>
        <v>0.08925925925925937</v>
      </c>
      <c r="AH8" s="480">
        <f t="shared" si="4"/>
        <v>0.008425925925925837</v>
      </c>
      <c r="AI8" s="480">
        <f t="shared" si="5"/>
        <v>0.09768518518518521</v>
      </c>
      <c r="AJ8" s="534">
        <f>$B$63/(MINUTE(AI8)/60+HOUR(AI8)+SECOND(AI8)/3600)</f>
        <v>11.516587677725118</v>
      </c>
      <c r="AK8" s="104"/>
      <c r="AL8" s="520"/>
      <c r="AM8" s="104"/>
      <c r="AN8" s="104"/>
      <c r="AO8" s="520"/>
      <c r="AP8" s="520"/>
      <c r="AQ8" s="520"/>
      <c r="AR8" s="522"/>
      <c r="AS8" s="104"/>
      <c r="AT8" s="104"/>
      <c r="AU8" s="104"/>
      <c r="AV8" s="104"/>
      <c r="AW8" s="104"/>
      <c r="AX8" s="104"/>
      <c r="AY8" s="104"/>
      <c r="AZ8" s="105"/>
      <c r="BA8" s="103"/>
      <c r="BB8" s="103"/>
      <c r="BC8" s="103"/>
      <c r="BD8" s="103"/>
      <c r="BE8" s="103"/>
      <c r="BF8" s="103"/>
      <c r="BG8" s="103"/>
      <c r="BH8" s="103"/>
      <c r="BI8" s="103"/>
      <c r="BJ8" s="103"/>
      <c r="BK8" s="103"/>
      <c r="BL8" s="103"/>
      <c r="BM8" s="103"/>
      <c r="BN8" s="103"/>
      <c r="BO8" s="128"/>
      <c r="BP8" s="128"/>
      <c r="BQ8" s="128"/>
      <c r="BR8" s="128"/>
      <c r="BS8" s="128"/>
      <c r="BT8" s="128"/>
      <c r="BU8" s="128"/>
      <c r="BV8" s="128"/>
      <c r="BW8" s="128"/>
      <c r="BX8" s="128"/>
      <c r="BY8" s="226"/>
    </row>
    <row r="9" spans="1:77" s="24" customFormat="1" ht="18" customHeight="1">
      <c r="A9" s="525" t="s">
        <v>379</v>
      </c>
      <c r="B9" s="526" t="s">
        <v>382</v>
      </c>
      <c r="C9" s="526"/>
      <c r="D9" s="527">
        <v>42</v>
      </c>
      <c r="E9" s="528">
        <v>3</v>
      </c>
      <c r="F9" s="528">
        <v>2</v>
      </c>
      <c r="G9" s="527">
        <v>10</v>
      </c>
      <c r="H9" s="529" t="s">
        <v>385</v>
      </c>
      <c r="I9" s="530" t="s">
        <v>386</v>
      </c>
      <c r="J9" s="151">
        <f>$C$66/(MINUTE(K9)/60+HOUR(K9)+SECOND(K9)/3600)</f>
        <v>10.37980991706119</v>
      </c>
      <c r="K9" s="102">
        <f>+S9+AA9+AG9+AO9</f>
        <v>0.3251504629629631</v>
      </c>
      <c r="L9" s="98">
        <f>+AE9-N9-A$58*2</f>
        <v>0.325150462962963</v>
      </c>
      <c r="M9" s="102">
        <f>+R9+Z9+AH9</f>
        <v>0.01633101851851848</v>
      </c>
      <c r="N9" s="473">
        <v>0.3645833333333333</v>
      </c>
      <c r="O9" s="473">
        <v>0.4900462962962963</v>
      </c>
      <c r="P9" s="473">
        <v>0.4934027777777778</v>
      </c>
      <c r="Q9" s="474">
        <f t="shared" si="0"/>
        <v>0.125462962962963</v>
      </c>
      <c r="R9" s="474">
        <f t="shared" si="0"/>
        <v>0.003356481481481488</v>
      </c>
      <c r="S9" s="474">
        <f t="shared" si="1"/>
        <v>0.1288194444444445</v>
      </c>
      <c r="T9" s="531">
        <f t="shared" si="6"/>
        <v>10.997304582210242</v>
      </c>
      <c r="U9" s="532">
        <v>0.5211805555555555</v>
      </c>
      <c r="V9" s="477">
        <f t="shared" si="7"/>
        <v>0.027777777777777735</v>
      </c>
      <c r="W9" s="532">
        <v>0.6248842592592593</v>
      </c>
      <c r="X9" s="532">
        <v>0.6302083333333334</v>
      </c>
      <c r="Y9" s="477">
        <f t="shared" si="8"/>
        <v>0.10370370370370374</v>
      </c>
      <c r="Z9" s="477">
        <f t="shared" si="2"/>
        <v>0.005324074074074092</v>
      </c>
      <c r="AA9" s="477">
        <f t="shared" si="9"/>
        <v>0.10902777777777783</v>
      </c>
      <c r="AB9" s="533">
        <f t="shared" si="10"/>
        <v>10.318471337579618</v>
      </c>
      <c r="AC9" s="479">
        <v>0.657986111111111</v>
      </c>
      <c r="AD9" s="480">
        <f t="shared" si="3"/>
        <v>0.02777777777777768</v>
      </c>
      <c r="AE9" s="479">
        <v>0.7452893518518519</v>
      </c>
      <c r="AF9" s="479">
        <v>0.7529398148148148</v>
      </c>
      <c r="AG9" s="480">
        <f>AE9-AC9</f>
        <v>0.0873032407407408</v>
      </c>
      <c r="AH9" s="480">
        <f t="shared" si="4"/>
        <v>0.007650462962962901</v>
      </c>
      <c r="AI9" s="480">
        <f t="shared" si="5"/>
        <v>0.0949537037037037</v>
      </c>
      <c r="AJ9" s="534">
        <f>$B$63/(MINUTE(AI9)/60+HOUR(AI9)+SECOND(AI9)/3600)</f>
        <v>11.847879083373963</v>
      </c>
      <c r="AK9" s="104"/>
      <c r="AL9" s="520"/>
      <c r="AM9" s="104"/>
      <c r="AN9" s="104"/>
      <c r="AO9" s="520"/>
      <c r="AP9" s="520"/>
      <c r="AQ9" s="520"/>
      <c r="AR9" s="522"/>
      <c r="AS9" s="104"/>
      <c r="AT9" s="104"/>
      <c r="AU9" s="104"/>
      <c r="AV9" s="104"/>
      <c r="AW9" s="104"/>
      <c r="AX9" s="104"/>
      <c r="AY9" s="104"/>
      <c r="AZ9" s="105"/>
      <c r="BA9" s="103"/>
      <c r="BB9" s="103"/>
      <c r="BC9" s="103"/>
      <c r="BD9" s="103"/>
      <c r="BE9" s="103"/>
      <c r="BF9" s="103"/>
      <c r="BG9" s="103"/>
      <c r="BH9" s="103"/>
      <c r="BI9" s="103"/>
      <c r="BJ9" s="103"/>
      <c r="BK9" s="103"/>
      <c r="BL9" s="103"/>
      <c r="BM9" s="103"/>
      <c r="BN9" s="103"/>
      <c r="BO9" s="128"/>
      <c r="BP9" s="128"/>
      <c r="BQ9" s="128"/>
      <c r="BR9" s="128"/>
      <c r="BS9" s="128"/>
      <c r="BT9" s="128"/>
      <c r="BU9" s="128"/>
      <c r="BV9" s="128"/>
      <c r="BW9" s="128"/>
      <c r="BX9" s="128"/>
      <c r="BY9" s="226"/>
    </row>
    <row r="10" spans="1:77" s="24" customFormat="1" ht="18" customHeight="1">
      <c r="A10" s="525" t="s">
        <v>379</v>
      </c>
      <c r="B10" s="526" t="s">
        <v>19</v>
      </c>
      <c r="C10" s="526"/>
      <c r="D10" s="527">
        <v>38</v>
      </c>
      <c r="E10" s="528">
        <v>4</v>
      </c>
      <c r="F10" s="528"/>
      <c r="G10" s="527">
        <v>16</v>
      </c>
      <c r="H10" s="529" t="s">
        <v>349</v>
      </c>
      <c r="I10" s="836" t="s">
        <v>505</v>
      </c>
      <c r="J10" s="151">
        <f>$C$66/(MINUTE(K10)/60+HOUR(K10)+SECOND(K10)/3600)</f>
        <v>8.973688259732265</v>
      </c>
      <c r="K10" s="102">
        <f>+S10+AA10+AG10+AO10</f>
        <v>0.37609953703703686</v>
      </c>
      <c r="L10" s="98">
        <f>+AE10-N10-A$58*2</f>
        <v>0.376099537037037</v>
      </c>
      <c r="M10" s="102">
        <f>+R10+Z10+AH10</f>
        <v>0.005543981481481608</v>
      </c>
      <c r="N10" s="473">
        <v>0.3645833333333333</v>
      </c>
      <c r="O10" s="473">
        <v>0.5071412037037036</v>
      </c>
      <c r="P10" s="473">
        <v>0.5083912037037037</v>
      </c>
      <c r="Q10" s="474">
        <f t="shared" si="0"/>
        <v>0.14255787037037032</v>
      </c>
      <c r="R10" s="474">
        <f t="shared" si="0"/>
        <v>0.0012500000000000844</v>
      </c>
      <c r="S10" s="474">
        <f t="shared" si="1"/>
        <v>0.1438078703703704</v>
      </c>
      <c r="T10" s="531">
        <f t="shared" si="6"/>
        <v>9.851106639839033</v>
      </c>
      <c r="U10" s="532">
        <v>0.5361689814814815</v>
      </c>
      <c r="V10" s="477">
        <f t="shared" si="7"/>
        <v>0.02777777777777779</v>
      </c>
      <c r="W10" s="532">
        <v>0.6693634259259259</v>
      </c>
      <c r="X10" s="532">
        <v>0.6710648148148147</v>
      </c>
      <c r="Y10" s="477">
        <f t="shared" si="8"/>
        <v>0.1331944444444444</v>
      </c>
      <c r="Z10" s="477">
        <f t="shared" si="2"/>
        <v>0.0017013888888888218</v>
      </c>
      <c r="AA10" s="477">
        <f t="shared" si="9"/>
        <v>0.13489583333333321</v>
      </c>
      <c r="AB10" s="533">
        <f t="shared" si="10"/>
        <v>8.339768339768339</v>
      </c>
      <c r="AC10" s="479">
        <v>0.6988425925925926</v>
      </c>
      <c r="AD10" s="480">
        <f t="shared" si="3"/>
        <v>0.0277777777777779</v>
      </c>
      <c r="AE10" s="479">
        <v>0.7962384259259259</v>
      </c>
      <c r="AF10" s="479">
        <v>0.7988310185185186</v>
      </c>
      <c r="AG10" s="480">
        <f>AE10-AC10</f>
        <v>0.09739583333333324</v>
      </c>
      <c r="AH10" s="480">
        <f t="shared" si="4"/>
        <v>0.002592592592592702</v>
      </c>
      <c r="AI10" s="480">
        <f t="shared" si="5"/>
        <v>0.09998842592592594</v>
      </c>
      <c r="AJ10" s="534">
        <f>$B$63/(MINUTE(AI10)/60+HOUR(AI10)+SECOND(AI10)/3600)</f>
        <v>11.251302234054869</v>
      </c>
      <c r="AK10" s="104"/>
      <c r="AL10" s="520"/>
      <c r="AM10" s="521"/>
      <c r="AN10" s="104"/>
      <c r="AO10" s="520"/>
      <c r="AP10" s="520"/>
      <c r="AQ10" s="520"/>
      <c r="AR10" s="522"/>
      <c r="AS10" s="104"/>
      <c r="AT10" s="104"/>
      <c r="AU10" s="104"/>
      <c r="AV10" s="104"/>
      <c r="AW10" s="104"/>
      <c r="AX10" s="104"/>
      <c r="AY10" s="104"/>
      <c r="AZ10" s="105"/>
      <c r="BA10" s="103"/>
      <c r="BB10" s="103"/>
      <c r="BC10" s="103"/>
      <c r="BD10" s="103"/>
      <c r="BE10" s="103"/>
      <c r="BF10" s="103"/>
      <c r="BG10" s="103"/>
      <c r="BH10" s="103"/>
      <c r="BI10" s="103"/>
      <c r="BJ10" s="103"/>
      <c r="BK10" s="103"/>
      <c r="BL10" s="103"/>
      <c r="BM10" s="103"/>
      <c r="BN10" s="103"/>
      <c r="BO10" s="128"/>
      <c r="BP10" s="128"/>
      <c r="BQ10" s="128"/>
      <c r="BR10" s="128"/>
      <c r="BS10" s="128"/>
      <c r="BT10" s="128"/>
      <c r="BU10" s="128"/>
      <c r="BV10" s="128"/>
      <c r="BW10" s="128"/>
      <c r="BX10" s="128"/>
      <c r="BY10" s="226"/>
    </row>
    <row r="11" spans="1:77" s="24" customFormat="1" ht="18" customHeight="1">
      <c r="A11" s="525" t="s">
        <v>379</v>
      </c>
      <c r="B11" s="526" t="s">
        <v>19</v>
      </c>
      <c r="C11" s="526"/>
      <c r="D11" s="527">
        <v>35</v>
      </c>
      <c r="E11" s="528">
        <v>5</v>
      </c>
      <c r="F11" s="528"/>
      <c r="G11" s="527">
        <v>16</v>
      </c>
      <c r="H11" s="529" t="s">
        <v>387</v>
      </c>
      <c r="I11" s="530" t="s">
        <v>108</v>
      </c>
      <c r="J11" s="151">
        <f>$C$66/(MINUTE(K11)/60+HOUR(K11)+SECOND(K11)/3600)</f>
        <v>8.973135981782931</v>
      </c>
      <c r="K11" s="102">
        <f>+S11+AA11+AG11+AO11</f>
        <v>0.37612268518518516</v>
      </c>
      <c r="L11" s="98">
        <f>+AE11-N11-A$58*2</f>
        <v>0.3761226851851852</v>
      </c>
      <c r="M11" s="102">
        <f>+R11+Z11+AH11</f>
        <v>0.012905092592592537</v>
      </c>
      <c r="N11" s="473">
        <v>0.3645833333333333</v>
      </c>
      <c r="O11" s="473">
        <v>0.5071064814814815</v>
      </c>
      <c r="P11" s="473">
        <v>0.5136574074074074</v>
      </c>
      <c r="Q11" s="474">
        <f t="shared" si="0"/>
        <v>0.1425231481481482</v>
      </c>
      <c r="R11" s="474">
        <f t="shared" si="0"/>
        <v>0.006550925925925877</v>
      </c>
      <c r="S11" s="474">
        <f t="shared" si="1"/>
        <v>0.14907407407407408</v>
      </c>
      <c r="T11" s="531">
        <f t="shared" si="6"/>
        <v>9.503105590062113</v>
      </c>
      <c r="U11" s="532">
        <v>0.5414351851851852</v>
      </c>
      <c r="V11" s="477">
        <f t="shared" si="7"/>
        <v>0.02777777777777779</v>
      </c>
      <c r="W11" s="532">
        <v>0.669375</v>
      </c>
      <c r="X11" s="532">
        <v>0.671875</v>
      </c>
      <c r="Y11" s="477">
        <f t="shared" si="8"/>
        <v>0.12793981481481487</v>
      </c>
      <c r="Z11" s="477">
        <f t="shared" si="2"/>
        <v>0.0024999999999999467</v>
      </c>
      <c r="AA11" s="477">
        <f t="shared" si="9"/>
        <v>0.13043981481481481</v>
      </c>
      <c r="AB11" s="533">
        <f t="shared" si="10"/>
        <v>8.624667258207632</v>
      </c>
      <c r="AC11" s="479">
        <v>0.6996527777777778</v>
      </c>
      <c r="AD11" s="480">
        <f t="shared" si="3"/>
        <v>0.02777777777777779</v>
      </c>
      <c r="AE11" s="479">
        <v>0.796261574074074</v>
      </c>
      <c r="AF11" s="479">
        <v>0.8001157407407408</v>
      </c>
      <c r="AG11" s="480">
        <f>AE11-AC11</f>
        <v>0.09660879629629626</v>
      </c>
      <c r="AH11" s="480">
        <f t="shared" si="4"/>
        <v>0.003854166666666714</v>
      </c>
      <c r="AI11" s="480">
        <f t="shared" si="5"/>
        <v>0.10046296296296298</v>
      </c>
      <c r="AJ11" s="534">
        <f>$B$63/(MINUTE(AI11)/60+HOUR(AI11)+SECOND(AI11)/3600)</f>
        <v>11.198156682027651</v>
      </c>
      <c r="AK11" s="104"/>
      <c r="AL11" s="520"/>
      <c r="AM11" s="104"/>
      <c r="AN11" s="104"/>
      <c r="AO11" s="520"/>
      <c r="AP11" s="520"/>
      <c r="AQ11" s="520"/>
      <c r="AR11" s="522"/>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28"/>
      <c r="BP11" s="128"/>
      <c r="BQ11" s="128"/>
      <c r="BR11" s="128"/>
      <c r="BS11" s="128"/>
      <c r="BT11" s="128"/>
      <c r="BU11" s="128"/>
      <c r="BV11" s="128"/>
      <c r="BW11" s="128"/>
      <c r="BX11" s="128"/>
      <c r="BY11" s="226"/>
    </row>
    <row r="12" spans="1:77" s="24" customFormat="1" ht="18" customHeight="1">
      <c r="A12" s="525" t="s">
        <v>379</v>
      </c>
      <c r="B12" s="526" t="s">
        <v>380</v>
      </c>
      <c r="C12" s="526"/>
      <c r="D12" s="527"/>
      <c r="E12" s="528" t="s">
        <v>388</v>
      </c>
      <c r="F12" s="528" t="s">
        <v>389</v>
      </c>
      <c r="G12" s="527">
        <v>22</v>
      </c>
      <c r="H12" s="529" t="s">
        <v>351</v>
      </c>
      <c r="I12" s="530" t="s">
        <v>30</v>
      </c>
      <c r="J12" s="151"/>
      <c r="K12" s="102"/>
      <c r="L12" s="102"/>
      <c r="M12" s="102"/>
      <c r="N12" s="473">
        <v>0.3645833333333333</v>
      </c>
      <c r="O12" s="473">
        <v>0.48993055555555554</v>
      </c>
      <c r="P12" s="473">
        <v>0.500011574074074</v>
      </c>
      <c r="Q12" s="474">
        <f t="shared" si="0"/>
        <v>0.12534722222222222</v>
      </c>
      <c r="R12" s="474">
        <f t="shared" si="0"/>
        <v>0.010081018518518503</v>
      </c>
      <c r="S12" s="474">
        <f t="shared" si="1"/>
        <v>0.13542824074074072</v>
      </c>
      <c r="T12" s="531">
        <f t="shared" si="6"/>
        <v>10.46064438936843</v>
      </c>
      <c r="U12" s="532">
        <v>0.5277893518518518</v>
      </c>
      <c r="V12" s="477">
        <f t="shared" si="7"/>
        <v>0.02777777777777779</v>
      </c>
      <c r="W12" s="532">
        <v>0.6578356481481481</v>
      </c>
      <c r="X12" s="532">
        <v>0.6731481481481482</v>
      </c>
      <c r="Y12" s="477">
        <f t="shared" si="8"/>
        <v>0.13004629629629627</v>
      </c>
      <c r="Z12" s="477">
        <f t="shared" si="2"/>
        <v>0.015312500000000062</v>
      </c>
      <c r="AA12" s="477">
        <f t="shared" si="9"/>
        <v>0.14535879629629633</v>
      </c>
      <c r="AB12" s="533">
        <f t="shared" si="10"/>
        <v>7.739469703001832</v>
      </c>
      <c r="AC12" s="479"/>
      <c r="AD12" s="480"/>
      <c r="AE12" s="479"/>
      <c r="AF12" s="479"/>
      <c r="AG12" s="480"/>
      <c r="AH12" s="480"/>
      <c r="AI12" s="480"/>
      <c r="AJ12" s="534"/>
      <c r="AK12" s="104"/>
      <c r="AL12" s="520"/>
      <c r="AM12" s="104"/>
      <c r="AN12" s="104"/>
      <c r="AO12" s="520"/>
      <c r="AP12" s="520"/>
      <c r="AQ12" s="520"/>
      <c r="AR12" s="522"/>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28"/>
      <c r="BP12" s="128"/>
      <c r="BQ12" s="128"/>
      <c r="BR12" s="128"/>
      <c r="BS12" s="128"/>
      <c r="BT12" s="128"/>
      <c r="BU12" s="128"/>
      <c r="BV12" s="128"/>
      <c r="BW12" s="128"/>
      <c r="BX12" s="128"/>
      <c r="BY12" s="226"/>
    </row>
    <row r="13" spans="1:77" s="24" customFormat="1" ht="18" customHeight="1">
      <c r="A13" s="535" t="s">
        <v>379</v>
      </c>
      <c r="B13" s="536" t="s">
        <v>19</v>
      </c>
      <c r="C13" s="536"/>
      <c r="D13" s="537"/>
      <c r="E13" s="538" t="s">
        <v>388</v>
      </c>
      <c r="F13" s="538" t="s">
        <v>372</v>
      </c>
      <c r="G13" s="537">
        <v>17</v>
      </c>
      <c r="H13" s="539" t="s">
        <v>390</v>
      </c>
      <c r="I13" s="540" t="s">
        <v>391</v>
      </c>
      <c r="J13" s="541"/>
      <c r="K13" s="542"/>
      <c r="L13" s="542"/>
      <c r="M13" s="542"/>
      <c r="N13" s="513">
        <v>0.3645833333333333</v>
      </c>
      <c r="O13" s="543">
        <v>0.5071527777777778</v>
      </c>
      <c r="P13" s="543">
        <v>0.5098379629629629</v>
      </c>
      <c r="Q13" s="544">
        <f t="shared" si="0"/>
        <v>0.14256944444444447</v>
      </c>
      <c r="R13" s="544">
        <f t="shared" si="0"/>
        <v>0.002685185185185124</v>
      </c>
      <c r="S13" s="544">
        <f t="shared" si="1"/>
        <v>0.1452546296296296</v>
      </c>
      <c r="T13" s="545">
        <f t="shared" si="6"/>
        <v>9.752988047808765</v>
      </c>
      <c r="U13" s="546">
        <v>0.5376157407407408</v>
      </c>
      <c r="V13" s="547">
        <f t="shared" si="7"/>
        <v>0.0277777777777779</v>
      </c>
      <c r="W13" s="546">
        <v>0.669386574074074</v>
      </c>
      <c r="X13" s="546">
        <v>0.6711805555555556</v>
      </c>
      <c r="Y13" s="547">
        <f t="shared" si="8"/>
        <v>0.13177083333333317</v>
      </c>
      <c r="Z13" s="547">
        <f t="shared" si="2"/>
        <v>0.0017939814814815769</v>
      </c>
      <c r="AA13" s="547">
        <f t="shared" si="9"/>
        <v>0.13356481481481475</v>
      </c>
      <c r="AB13" s="518">
        <f t="shared" si="10"/>
        <v>8.422876949740035</v>
      </c>
      <c r="AC13" s="548"/>
      <c r="AD13" s="549"/>
      <c r="AE13" s="548"/>
      <c r="AF13" s="548"/>
      <c r="AG13" s="549"/>
      <c r="AH13" s="549"/>
      <c r="AI13" s="549"/>
      <c r="AJ13" s="550"/>
      <c r="AK13" s="551"/>
      <c r="AL13" s="552"/>
      <c r="AM13" s="551"/>
      <c r="AN13" s="551"/>
      <c r="AO13" s="552"/>
      <c r="AP13" s="552"/>
      <c r="AQ13" s="552"/>
      <c r="AR13" s="553"/>
      <c r="AS13" s="551"/>
      <c r="AT13" s="551"/>
      <c r="AU13" s="551"/>
      <c r="AV13" s="551"/>
      <c r="AW13" s="551"/>
      <c r="AX13" s="551"/>
      <c r="AY13" s="551"/>
      <c r="AZ13" s="554"/>
      <c r="BA13" s="555"/>
      <c r="BB13" s="555"/>
      <c r="BC13" s="555"/>
      <c r="BD13" s="555"/>
      <c r="BE13" s="555"/>
      <c r="BF13" s="555"/>
      <c r="BG13" s="555"/>
      <c r="BH13" s="555"/>
      <c r="BI13" s="555"/>
      <c r="BJ13" s="555"/>
      <c r="BK13" s="555"/>
      <c r="BL13" s="555"/>
      <c r="BM13" s="555"/>
      <c r="BN13" s="555"/>
      <c r="BO13" s="211"/>
      <c r="BP13" s="211"/>
      <c r="BQ13" s="211"/>
      <c r="BR13" s="211"/>
      <c r="BS13" s="211"/>
      <c r="BT13" s="211"/>
      <c r="BU13" s="211"/>
      <c r="BV13" s="211"/>
      <c r="BW13" s="211"/>
      <c r="BX13" s="211"/>
      <c r="BY13" s="226"/>
    </row>
    <row r="14" spans="1:77" s="558" customFormat="1" ht="18" customHeight="1">
      <c r="A14" s="509" t="s">
        <v>379</v>
      </c>
      <c r="B14" s="510" t="s">
        <v>380</v>
      </c>
      <c r="C14" s="510"/>
      <c r="D14" s="313"/>
      <c r="E14" s="511" t="s">
        <v>392</v>
      </c>
      <c r="F14" s="511" t="s">
        <v>372</v>
      </c>
      <c r="G14" s="313">
        <v>18</v>
      </c>
      <c r="H14" s="512" t="s">
        <v>344</v>
      </c>
      <c r="I14" s="556" t="s">
        <v>107</v>
      </c>
      <c r="J14" s="137"/>
      <c r="K14" s="98"/>
      <c r="L14" s="98"/>
      <c r="M14" s="98"/>
      <c r="N14" s="513">
        <v>0.3645833333333333</v>
      </c>
      <c r="O14" s="513">
        <v>0.4998726851851852</v>
      </c>
      <c r="P14" s="513">
        <v>0.5112731481481482</v>
      </c>
      <c r="Q14" s="514">
        <f t="shared" si="0"/>
        <v>0.13528935185185187</v>
      </c>
      <c r="R14" s="514">
        <f t="shared" si="0"/>
        <v>0.011400462962962987</v>
      </c>
      <c r="S14" s="514">
        <f t="shared" si="1"/>
        <v>0.14668981481481486</v>
      </c>
      <c r="T14" s="515">
        <f t="shared" si="6"/>
        <v>9.657566671926778</v>
      </c>
      <c r="U14" s="516"/>
      <c r="V14" s="517"/>
      <c r="W14" s="516"/>
      <c r="X14" s="516"/>
      <c r="Y14" s="517"/>
      <c r="Z14" s="517"/>
      <c r="AA14" s="517"/>
      <c r="AB14" s="518"/>
      <c r="AC14" s="117"/>
      <c r="AD14" s="118"/>
      <c r="AE14" s="117"/>
      <c r="AF14" s="117"/>
      <c r="AG14" s="118"/>
      <c r="AH14" s="118"/>
      <c r="AI14" s="118"/>
      <c r="AJ14" s="519"/>
      <c r="AK14" s="104"/>
      <c r="AL14" s="520"/>
      <c r="AM14" s="104"/>
      <c r="AN14" s="104"/>
      <c r="AO14" s="520"/>
      <c r="AP14" s="520"/>
      <c r="AQ14" s="520"/>
      <c r="AR14" s="522"/>
      <c r="AS14" s="104"/>
      <c r="AT14" s="104"/>
      <c r="AU14" s="104"/>
      <c r="AV14" s="104"/>
      <c r="AW14" s="104"/>
      <c r="AX14" s="104"/>
      <c r="AY14" s="104"/>
      <c r="AZ14" s="106"/>
      <c r="BA14" s="103"/>
      <c r="BB14" s="103"/>
      <c r="BC14" s="103"/>
      <c r="BD14" s="103"/>
      <c r="BE14" s="103"/>
      <c r="BF14" s="103"/>
      <c r="BG14" s="103"/>
      <c r="BH14" s="103"/>
      <c r="BI14" s="103"/>
      <c r="BJ14" s="103"/>
      <c r="BK14" s="103"/>
      <c r="BL14" s="103"/>
      <c r="BM14" s="103"/>
      <c r="BN14" s="103"/>
      <c r="BO14" s="128"/>
      <c r="BP14" s="128"/>
      <c r="BQ14" s="128"/>
      <c r="BR14" s="128"/>
      <c r="BS14" s="128"/>
      <c r="BT14" s="128"/>
      <c r="BU14" s="128"/>
      <c r="BV14" s="128"/>
      <c r="BW14" s="128"/>
      <c r="BX14" s="128"/>
      <c r="BY14" s="557"/>
    </row>
    <row r="15" spans="1:77" s="580" customFormat="1" ht="18" customHeight="1" thickBot="1">
      <c r="A15" s="559" t="s">
        <v>379</v>
      </c>
      <c r="B15" s="560" t="s">
        <v>19</v>
      </c>
      <c r="C15" s="560"/>
      <c r="D15" s="561"/>
      <c r="E15" s="562" t="s">
        <v>392</v>
      </c>
      <c r="F15" s="562" t="s">
        <v>372</v>
      </c>
      <c r="G15" s="561">
        <v>27</v>
      </c>
      <c r="H15" s="563" t="s">
        <v>353</v>
      </c>
      <c r="I15" s="564" t="s">
        <v>393</v>
      </c>
      <c r="J15" s="565"/>
      <c r="K15" s="566"/>
      <c r="L15" s="566"/>
      <c r="M15" s="566"/>
      <c r="N15" s="497">
        <v>0.3645833333333333</v>
      </c>
      <c r="O15" s="567">
        <v>0.4998842592592592</v>
      </c>
      <c r="P15" s="567">
        <v>0.505613425925926</v>
      </c>
      <c r="Q15" s="568">
        <f t="shared" si="0"/>
        <v>0.1353009259259259</v>
      </c>
      <c r="R15" s="568">
        <v>0.0028124999999999995</v>
      </c>
      <c r="S15" s="568">
        <f t="shared" si="1"/>
        <v>0.14103009259259264</v>
      </c>
      <c r="T15" s="660">
        <f t="shared" si="6"/>
        <v>10.045137464095198</v>
      </c>
      <c r="U15" s="569"/>
      <c r="V15" s="570"/>
      <c r="W15" s="569"/>
      <c r="X15" s="569"/>
      <c r="Y15" s="570"/>
      <c r="Z15" s="570"/>
      <c r="AA15" s="570"/>
      <c r="AB15" s="571"/>
      <c r="AC15" s="572"/>
      <c r="AD15" s="573"/>
      <c r="AE15" s="572"/>
      <c r="AF15" s="572"/>
      <c r="AG15" s="573"/>
      <c r="AH15" s="573"/>
      <c r="AI15" s="573"/>
      <c r="AJ15" s="574"/>
      <c r="AK15" s="575"/>
      <c r="AL15" s="576"/>
      <c r="AM15" s="575"/>
      <c r="AN15" s="575"/>
      <c r="AO15" s="576"/>
      <c r="AP15" s="576"/>
      <c r="AQ15" s="576"/>
      <c r="AR15" s="577"/>
      <c r="AS15" s="575"/>
      <c r="AT15" s="575"/>
      <c r="AU15" s="575"/>
      <c r="AV15" s="575"/>
      <c r="AW15" s="575"/>
      <c r="AX15" s="575"/>
      <c r="AY15" s="575"/>
      <c r="AZ15" s="578"/>
      <c r="BA15" s="103"/>
      <c r="BB15" s="103"/>
      <c r="BC15" s="103"/>
      <c r="BD15" s="103"/>
      <c r="BE15" s="103"/>
      <c r="BF15" s="103"/>
      <c r="BG15" s="103"/>
      <c r="BH15" s="103"/>
      <c r="BI15" s="103"/>
      <c r="BJ15" s="103"/>
      <c r="BK15" s="103"/>
      <c r="BL15" s="103"/>
      <c r="BM15" s="103"/>
      <c r="BN15" s="103"/>
      <c r="BO15" s="128"/>
      <c r="BP15" s="128"/>
      <c r="BQ15" s="128"/>
      <c r="BR15" s="128"/>
      <c r="BS15" s="128"/>
      <c r="BT15" s="128"/>
      <c r="BU15" s="128"/>
      <c r="BV15" s="128"/>
      <c r="BW15" s="128"/>
      <c r="BX15" s="128"/>
      <c r="BY15" s="579"/>
    </row>
    <row r="16" spans="1:77" s="524" customFormat="1" ht="18" customHeight="1" thickBot="1">
      <c r="A16" s="970" t="s">
        <v>379</v>
      </c>
      <c r="B16" s="971" t="s">
        <v>380</v>
      </c>
      <c r="C16" s="971" t="s">
        <v>607</v>
      </c>
      <c r="D16" s="691">
        <v>41</v>
      </c>
      <c r="E16" s="972">
        <v>1</v>
      </c>
      <c r="F16" s="972"/>
      <c r="G16" s="691">
        <v>28</v>
      </c>
      <c r="H16" s="973" t="s">
        <v>346</v>
      </c>
      <c r="I16" s="974" t="s">
        <v>381</v>
      </c>
      <c r="J16" s="975">
        <f>$C$66/(MINUTE(K16)/60+HOUR(K16)+SECOND(K16)/3600)</f>
        <v>11.781342167993213</v>
      </c>
      <c r="K16" s="697">
        <f>+S16+AA16+AG16+AO16</f>
        <v>0.28646990740740735</v>
      </c>
      <c r="L16" s="697">
        <f>+AE16-N16-A$58*2</f>
        <v>0.2864699074074074</v>
      </c>
      <c r="M16" s="697">
        <f>+R16+Z16+AH16</f>
        <v>0.007083333333333497</v>
      </c>
      <c r="N16" s="976">
        <v>0.3645833333333333</v>
      </c>
      <c r="O16" s="976">
        <v>0.4898842592592592</v>
      </c>
      <c r="P16" s="976">
        <v>0.49103009259259256</v>
      </c>
      <c r="Q16" s="977">
        <f>O16-N16</f>
        <v>0.1253009259259259</v>
      </c>
      <c r="R16" s="977">
        <f>P16-O16</f>
        <v>0.001145833333333346</v>
      </c>
      <c r="S16" s="977">
        <f>P16-N16</f>
        <v>0.12644675925925924</v>
      </c>
      <c r="T16" s="978">
        <f>$C$61/(MINUTE(S16)/60+HOUR(S16)+SECOND(S16)/3600)</f>
        <v>11.20366132723112</v>
      </c>
      <c r="U16" s="979">
        <v>0.5188078703703703</v>
      </c>
      <c r="V16" s="980">
        <f>+U16-P16</f>
        <v>0.02777777777777779</v>
      </c>
      <c r="W16" s="979">
        <v>0.5966666666666667</v>
      </c>
      <c r="X16" s="979">
        <v>0.5987847222222222</v>
      </c>
      <c r="Y16" s="980">
        <f>W16-U16</f>
        <v>0.07785879629629633</v>
      </c>
      <c r="Z16" s="980">
        <f>X16-W16</f>
        <v>0.0021180555555555536</v>
      </c>
      <c r="AA16" s="980">
        <f>X16-U16</f>
        <v>0.07997685185185188</v>
      </c>
      <c r="AB16" s="981">
        <f>$C$62/(MINUTE(AA16)/60+HOUR(AA16)+SECOND(AA16)/3600)</f>
        <v>14.066570188133142</v>
      </c>
      <c r="AC16" s="959">
        <v>0.6265625</v>
      </c>
      <c r="AD16" s="960">
        <f>+AC16-X16</f>
        <v>0.02777777777777779</v>
      </c>
      <c r="AE16" s="959">
        <v>0.7066087962962962</v>
      </c>
      <c r="AF16" s="959">
        <v>0.7104282407407408</v>
      </c>
      <c r="AG16" s="960">
        <f>AE16-AC16</f>
        <v>0.08004629629629623</v>
      </c>
      <c r="AH16" s="960">
        <f>AF16-AE16</f>
        <v>0.0038194444444445974</v>
      </c>
      <c r="AI16" s="960">
        <f>AF16-AC16</f>
        <v>0.08386574074074082</v>
      </c>
      <c r="AJ16" s="982">
        <f>$B$63/(MINUTE(AI16)/60+HOUR(AI16)+SECOND(AI16)/3600)</f>
        <v>13.414297543472259</v>
      </c>
      <c r="AK16" s="104"/>
      <c r="AL16" s="520"/>
      <c r="AM16" s="521"/>
      <c r="AN16" s="104"/>
      <c r="AO16" s="520"/>
      <c r="AP16" s="520"/>
      <c r="AQ16" s="520"/>
      <c r="AR16" s="522"/>
      <c r="AS16" s="103"/>
      <c r="AT16" s="104"/>
      <c r="AU16" s="104"/>
      <c r="AV16" s="104"/>
      <c r="AW16" s="104"/>
      <c r="AX16" s="104"/>
      <c r="AY16" s="104"/>
      <c r="AZ16" s="105"/>
      <c r="BA16" s="103"/>
      <c r="BB16" s="103"/>
      <c r="BC16" s="103"/>
      <c r="BD16" s="103"/>
      <c r="BE16" s="103"/>
      <c r="BF16" s="103"/>
      <c r="BG16" s="103"/>
      <c r="BH16" s="103"/>
      <c r="BI16" s="103"/>
      <c r="BJ16" s="103"/>
      <c r="BK16" s="103"/>
      <c r="BL16" s="103"/>
      <c r="BM16" s="103"/>
      <c r="BN16" s="103"/>
      <c r="BO16" s="128"/>
      <c r="BP16" s="128"/>
      <c r="BQ16" s="128"/>
      <c r="BR16" s="128"/>
      <c r="BS16" s="128"/>
      <c r="BT16" s="128"/>
      <c r="BU16" s="128"/>
      <c r="BV16" s="128"/>
      <c r="BW16" s="128"/>
      <c r="BX16" s="128"/>
      <c r="BY16" s="523"/>
    </row>
    <row r="17" spans="1:125" s="524" customFormat="1" ht="18" customHeight="1">
      <c r="A17" s="581" t="s">
        <v>394</v>
      </c>
      <c r="B17" s="582" t="s">
        <v>19</v>
      </c>
      <c r="C17" s="582"/>
      <c r="D17" s="657">
        <v>17</v>
      </c>
      <c r="E17" s="583">
        <v>1</v>
      </c>
      <c r="F17" s="583"/>
      <c r="G17" s="601">
        <v>102</v>
      </c>
      <c r="H17" s="584" t="s">
        <v>395</v>
      </c>
      <c r="I17" s="585" t="s">
        <v>396</v>
      </c>
      <c r="J17" s="586">
        <f aca="true" t="shared" si="11" ref="J17:J24">$D$66/(MINUTE(K17)/60+HOUR(K17)+SECOND(K17)/3600)</f>
        <v>11.566913248150637</v>
      </c>
      <c r="K17" s="444">
        <f aca="true" t="shared" si="12" ref="K17:K24">+S17+AA17+AG17</f>
        <v>0.1548958333333335</v>
      </c>
      <c r="L17" s="444">
        <f aca="true" t="shared" si="13" ref="L17:L24">+X17-N17-A$58</f>
        <v>0.1548958333333334</v>
      </c>
      <c r="M17" s="444">
        <f aca="true" t="shared" si="14" ref="M17:M24">+R17+Z17</f>
        <v>0.007349537037037113</v>
      </c>
      <c r="N17" s="516">
        <v>0.4583333333333333</v>
      </c>
      <c r="O17" s="516">
        <v>0.5534722222222223</v>
      </c>
      <c r="P17" s="516">
        <v>0.5582175925925926</v>
      </c>
      <c r="Q17" s="517">
        <f t="shared" si="0"/>
        <v>0.09513888888888894</v>
      </c>
      <c r="R17" s="517">
        <f t="shared" si="0"/>
        <v>0.004745370370370372</v>
      </c>
      <c r="S17" s="517">
        <f t="shared" si="1"/>
        <v>0.09988425925925931</v>
      </c>
      <c r="T17" s="587">
        <f aca="true" t="shared" si="15" ref="T17:T30">$D$61/(MINUTE(S17)/60+HOUR(S17)+SECOND(S17)/3600)</f>
        <v>11.263035921205098</v>
      </c>
      <c r="U17" s="588">
        <v>0.5859953703703703</v>
      </c>
      <c r="V17" s="589">
        <f t="shared" si="7"/>
        <v>0.02777777777777768</v>
      </c>
      <c r="W17" s="588">
        <v>0.6384027777777778</v>
      </c>
      <c r="X17" s="588">
        <v>0.6410069444444445</v>
      </c>
      <c r="Y17" s="589">
        <f t="shared" si="8"/>
        <v>0.05240740740740746</v>
      </c>
      <c r="Z17" s="589">
        <f t="shared" si="2"/>
        <v>0.0026041666666667407</v>
      </c>
      <c r="AA17" s="589">
        <f t="shared" si="9"/>
        <v>0.0550115740740742</v>
      </c>
      <c r="AB17" s="590">
        <f aca="true" t="shared" si="16" ref="AB17:AB24">$D$62/(MINUTE(AA17)/60+HOUR(AA17)+SECOND(AA17)/3600)</f>
        <v>12.118661897748792</v>
      </c>
      <c r="AC17" s="104"/>
      <c r="AD17" s="520"/>
      <c r="AE17" s="104"/>
      <c r="AF17" s="104"/>
      <c r="AG17" s="520"/>
      <c r="AH17" s="520"/>
      <c r="AI17" s="520"/>
      <c r="AJ17" s="591"/>
      <c r="AK17" s="104"/>
      <c r="AL17" s="104"/>
      <c r="AM17" s="104"/>
      <c r="AN17" s="104"/>
      <c r="AO17" s="104"/>
      <c r="AP17" s="104"/>
      <c r="AQ17" s="104"/>
      <c r="AR17" s="106"/>
      <c r="AS17" s="104"/>
      <c r="AT17" s="104"/>
      <c r="AU17" s="104"/>
      <c r="AV17" s="104"/>
      <c r="AW17" s="104"/>
      <c r="AX17" s="104"/>
      <c r="AY17" s="104"/>
      <c r="AZ17" s="105"/>
      <c r="BA17" s="103"/>
      <c r="BB17" s="103"/>
      <c r="BC17" s="103"/>
      <c r="BD17" s="103"/>
      <c r="BE17" s="103"/>
      <c r="BF17" s="103"/>
      <c r="BG17" s="103"/>
      <c r="BH17" s="103"/>
      <c r="BI17" s="103"/>
      <c r="BJ17" s="103"/>
      <c r="BK17" s="103"/>
      <c r="BL17" s="103"/>
      <c r="BM17" s="103"/>
      <c r="BN17" s="103"/>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row>
    <row r="18" spans="1:125" s="24" customFormat="1" ht="18" customHeight="1">
      <c r="A18" s="592" t="s">
        <v>394</v>
      </c>
      <c r="B18" s="593" t="s">
        <v>19</v>
      </c>
      <c r="C18" s="593"/>
      <c r="D18" s="658">
        <v>14</v>
      </c>
      <c r="E18" s="594">
        <v>2</v>
      </c>
      <c r="F18" s="594"/>
      <c r="G18" s="440">
        <v>100</v>
      </c>
      <c r="H18" s="466" t="s">
        <v>397</v>
      </c>
      <c r="I18" s="595" t="s">
        <v>112</v>
      </c>
      <c r="J18" s="468">
        <f t="shared" si="11"/>
        <v>11.517857142857142</v>
      </c>
      <c r="K18" s="469">
        <f t="shared" si="12"/>
        <v>0.1555555555555556</v>
      </c>
      <c r="L18" s="444">
        <f t="shared" si="13"/>
        <v>0.1555555555555556</v>
      </c>
      <c r="M18" s="469">
        <f t="shared" si="14"/>
        <v>0.009710648148148149</v>
      </c>
      <c r="N18" s="532">
        <v>0.4583333333333333</v>
      </c>
      <c r="O18" s="532">
        <v>0.5536458333333333</v>
      </c>
      <c r="P18" s="532">
        <v>0.5600694444444444</v>
      </c>
      <c r="Q18" s="477">
        <f t="shared" si="0"/>
        <v>0.09531249999999997</v>
      </c>
      <c r="R18" s="477">
        <f t="shared" si="0"/>
        <v>0.006423611111111116</v>
      </c>
      <c r="S18" s="477">
        <f t="shared" si="1"/>
        <v>0.10173611111111108</v>
      </c>
      <c r="T18" s="596">
        <f t="shared" si="15"/>
        <v>11.058020477815699</v>
      </c>
      <c r="U18" s="482">
        <v>0.5878472222222222</v>
      </c>
      <c r="V18" s="483">
        <f t="shared" si="7"/>
        <v>0.02777777777777779</v>
      </c>
      <c r="W18" s="482">
        <v>0.6383796296296297</v>
      </c>
      <c r="X18" s="482">
        <v>0.6416666666666667</v>
      </c>
      <c r="Y18" s="483">
        <f t="shared" si="8"/>
        <v>0.0505324074074075</v>
      </c>
      <c r="Z18" s="483">
        <f t="shared" si="2"/>
        <v>0.0032870370370370328</v>
      </c>
      <c r="AA18" s="483">
        <f t="shared" si="9"/>
        <v>0.05381944444444453</v>
      </c>
      <c r="AB18" s="597">
        <f t="shared" si="16"/>
        <v>12.38709677419355</v>
      </c>
      <c r="AC18" s="104"/>
      <c r="AD18" s="520"/>
      <c r="AE18" s="104"/>
      <c r="AF18" s="104"/>
      <c r="AG18" s="520"/>
      <c r="AH18" s="520"/>
      <c r="AI18" s="520"/>
      <c r="AJ18" s="591"/>
      <c r="AK18" s="104"/>
      <c r="AL18" s="104"/>
      <c r="AM18" s="104"/>
      <c r="AN18" s="104"/>
      <c r="AO18" s="104"/>
      <c r="AP18" s="104"/>
      <c r="AQ18" s="104"/>
      <c r="AR18" s="106"/>
      <c r="AS18" s="104"/>
      <c r="AT18" s="104"/>
      <c r="AU18" s="104"/>
      <c r="AV18" s="104"/>
      <c r="AW18" s="104"/>
      <c r="AX18" s="104"/>
      <c r="AY18" s="104"/>
      <c r="AZ18" s="105"/>
      <c r="BA18" s="103"/>
      <c r="BB18" s="103"/>
      <c r="BC18" s="103"/>
      <c r="BD18" s="103"/>
      <c r="BE18" s="103"/>
      <c r="BF18" s="103"/>
      <c r="BG18" s="103"/>
      <c r="BH18" s="103"/>
      <c r="BI18" s="103"/>
      <c r="BJ18" s="103"/>
      <c r="BK18" s="103"/>
      <c r="BL18" s="103"/>
      <c r="BM18" s="103"/>
      <c r="BN18" s="103"/>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row>
    <row r="19" spans="1:125" s="24" customFormat="1" ht="18" customHeight="1">
      <c r="A19" s="592" t="s">
        <v>394</v>
      </c>
      <c r="B19" s="593" t="s">
        <v>34</v>
      </c>
      <c r="C19" s="593"/>
      <c r="D19" s="658"/>
      <c r="E19" s="594">
        <v>3</v>
      </c>
      <c r="F19" s="594"/>
      <c r="G19" s="440">
        <v>110</v>
      </c>
      <c r="H19" s="598" t="s">
        <v>17</v>
      </c>
      <c r="I19" s="467" t="s">
        <v>398</v>
      </c>
      <c r="J19" s="468">
        <f t="shared" si="11"/>
        <v>11.466666666666667</v>
      </c>
      <c r="K19" s="469">
        <f t="shared" si="12"/>
        <v>0.15624999999999983</v>
      </c>
      <c r="L19" s="444">
        <f t="shared" si="13"/>
        <v>0.15624999999999994</v>
      </c>
      <c r="M19" s="469">
        <f t="shared" si="14"/>
        <v>0.008391203703703498</v>
      </c>
      <c r="N19" s="532">
        <v>0.4583333333333333</v>
      </c>
      <c r="O19" s="532">
        <v>0.5537615740740741</v>
      </c>
      <c r="P19" s="532">
        <v>0.5581018518518518</v>
      </c>
      <c r="Q19" s="477">
        <f aca="true" t="shared" si="17" ref="Q19:R41">O19-N19</f>
        <v>0.0954282407407408</v>
      </c>
      <c r="R19" s="477">
        <f t="shared" si="17"/>
        <v>0.004340277777777679</v>
      </c>
      <c r="S19" s="477">
        <f t="shared" si="1"/>
        <v>0.09976851851851848</v>
      </c>
      <c r="T19" s="596">
        <f t="shared" si="15"/>
        <v>11.276102088167054</v>
      </c>
      <c r="U19" s="482">
        <v>0.5858796296296297</v>
      </c>
      <c r="V19" s="483">
        <f t="shared" si="7"/>
        <v>0.0277777777777779</v>
      </c>
      <c r="W19" s="482">
        <v>0.6383101851851852</v>
      </c>
      <c r="X19" s="482">
        <v>0.642361111111111</v>
      </c>
      <c r="Y19" s="483">
        <f t="shared" si="8"/>
        <v>0.052430555555555536</v>
      </c>
      <c r="Z19" s="483">
        <f t="shared" si="2"/>
        <v>0.004050925925925819</v>
      </c>
      <c r="AA19" s="483">
        <f t="shared" si="9"/>
        <v>0.056481481481481355</v>
      </c>
      <c r="AB19" s="597">
        <f t="shared" si="16"/>
        <v>11.803278688524589</v>
      </c>
      <c r="AC19" s="104"/>
      <c r="AD19" s="520"/>
      <c r="AE19" s="104"/>
      <c r="AF19" s="104"/>
      <c r="AG19" s="520"/>
      <c r="AH19" s="520"/>
      <c r="AI19" s="520"/>
      <c r="AJ19" s="591"/>
      <c r="AK19" s="104"/>
      <c r="AL19" s="104"/>
      <c r="AM19" s="104"/>
      <c r="AN19" s="104"/>
      <c r="AO19" s="104"/>
      <c r="AP19" s="104"/>
      <c r="AQ19" s="104"/>
      <c r="AR19" s="106"/>
      <c r="AS19" s="104"/>
      <c r="AT19" s="104"/>
      <c r="AU19" s="104"/>
      <c r="AV19" s="104"/>
      <c r="AW19" s="104"/>
      <c r="AX19" s="104"/>
      <c r="AY19" s="104"/>
      <c r="AZ19" s="106"/>
      <c r="BA19" s="103"/>
      <c r="BB19" s="103"/>
      <c r="BC19" s="103"/>
      <c r="BD19" s="103"/>
      <c r="BE19" s="103"/>
      <c r="BF19" s="103"/>
      <c r="BG19" s="103"/>
      <c r="BH19" s="103"/>
      <c r="BI19" s="103"/>
      <c r="BJ19" s="103"/>
      <c r="BK19" s="103"/>
      <c r="BL19" s="103"/>
      <c r="BM19" s="103"/>
      <c r="BN19" s="103"/>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row>
    <row r="20" spans="1:125" s="24" customFormat="1" ht="18" customHeight="1">
      <c r="A20" s="592" t="s">
        <v>394</v>
      </c>
      <c r="B20" s="593" t="s">
        <v>34</v>
      </c>
      <c r="C20" s="593"/>
      <c r="D20" s="658"/>
      <c r="E20" s="594">
        <v>4</v>
      </c>
      <c r="F20" s="594"/>
      <c r="G20" s="440">
        <v>112</v>
      </c>
      <c r="H20" s="598" t="s">
        <v>399</v>
      </c>
      <c r="I20" s="599" t="s">
        <v>148</v>
      </c>
      <c r="J20" s="468">
        <f t="shared" si="11"/>
        <v>11.401635118214628</v>
      </c>
      <c r="K20" s="469">
        <f t="shared" si="12"/>
        <v>0.15714120370370382</v>
      </c>
      <c r="L20" s="444">
        <f t="shared" si="13"/>
        <v>0.1571412037037037</v>
      </c>
      <c r="M20" s="469">
        <f t="shared" si="14"/>
        <v>0.009629629629629655</v>
      </c>
      <c r="N20" s="532">
        <v>0.4583333333333333</v>
      </c>
      <c r="O20" s="532">
        <v>0.5535300925925926</v>
      </c>
      <c r="P20" s="532">
        <v>0.5582175925925926</v>
      </c>
      <c r="Q20" s="477">
        <f t="shared" si="17"/>
        <v>0.09519675925925924</v>
      </c>
      <c r="R20" s="477">
        <f t="shared" si="17"/>
        <v>0.004687500000000067</v>
      </c>
      <c r="S20" s="477">
        <f t="shared" si="1"/>
        <v>0.09988425925925931</v>
      </c>
      <c r="T20" s="596">
        <f t="shared" si="15"/>
        <v>11.263035921205098</v>
      </c>
      <c r="U20" s="482">
        <v>0.5859953703703703</v>
      </c>
      <c r="V20" s="483">
        <f t="shared" si="7"/>
        <v>0.02777777777777768</v>
      </c>
      <c r="W20" s="482">
        <v>0.6383101851851852</v>
      </c>
      <c r="X20" s="482">
        <v>0.6432523148148148</v>
      </c>
      <c r="Y20" s="483">
        <f t="shared" si="8"/>
        <v>0.052314814814814925</v>
      </c>
      <c r="Z20" s="483">
        <f t="shared" si="2"/>
        <v>0.004942129629629588</v>
      </c>
      <c r="AA20" s="483">
        <f t="shared" si="9"/>
        <v>0.05725694444444451</v>
      </c>
      <c r="AB20" s="597">
        <f t="shared" si="16"/>
        <v>11.643420254699818</v>
      </c>
      <c r="AC20" s="104"/>
      <c r="AD20" s="520"/>
      <c r="AE20" s="104"/>
      <c r="AF20" s="104"/>
      <c r="AG20" s="520"/>
      <c r="AH20" s="520"/>
      <c r="AI20" s="520"/>
      <c r="AJ20" s="591"/>
      <c r="AK20" s="104"/>
      <c r="AL20" s="104"/>
      <c r="AM20" s="104"/>
      <c r="AN20" s="104"/>
      <c r="AO20" s="104"/>
      <c r="AP20" s="104"/>
      <c r="AQ20" s="104"/>
      <c r="AR20" s="106"/>
      <c r="AS20" s="104"/>
      <c r="AT20" s="104"/>
      <c r="AU20" s="104"/>
      <c r="AV20" s="104"/>
      <c r="AW20" s="104"/>
      <c r="AX20" s="104"/>
      <c r="AY20" s="104"/>
      <c r="AZ20" s="105"/>
      <c r="BA20" s="103"/>
      <c r="BB20" s="103"/>
      <c r="BC20" s="103"/>
      <c r="BD20" s="103"/>
      <c r="BE20" s="103"/>
      <c r="BF20" s="103"/>
      <c r="BG20" s="103"/>
      <c r="BH20" s="103"/>
      <c r="BI20" s="103"/>
      <c r="BJ20" s="103"/>
      <c r="BK20" s="103"/>
      <c r="BL20" s="103"/>
      <c r="BM20" s="103"/>
      <c r="BN20" s="103"/>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row>
    <row r="21" spans="1:125" s="24" customFormat="1" ht="18" customHeight="1">
      <c r="A21" s="592" t="s">
        <v>394</v>
      </c>
      <c r="B21" s="593" t="s">
        <v>34</v>
      </c>
      <c r="C21" s="463"/>
      <c r="D21" s="659"/>
      <c r="E21" s="594">
        <v>5</v>
      </c>
      <c r="F21" s="594"/>
      <c r="G21" s="440">
        <v>114</v>
      </c>
      <c r="H21" s="598" t="s">
        <v>400</v>
      </c>
      <c r="I21" s="595" t="s">
        <v>401</v>
      </c>
      <c r="J21" s="468">
        <f t="shared" si="11"/>
        <v>9.206613536338764</v>
      </c>
      <c r="K21" s="469">
        <f t="shared" si="12"/>
        <v>0.19460648148148169</v>
      </c>
      <c r="L21" s="444">
        <f t="shared" si="13"/>
        <v>0.19460648148148157</v>
      </c>
      <c r="M21" s="469">
        <f t="shared" si="14"/>
        <v>0.011273148148148282</v>
      </c>
      <c r="N21" s="532">
        <v>0.4583333333333333</v>
      </c>
      <c r="O21" s="532">
        <v>0.5537037037037037</v>
      </c>
      <c r="P21" s="532">
        <v>0.5604745370370371</v>
      </c>
      <c r="Q21" s="477">
        <f t="shared" si="17"/>
        <v>0.09537037037037038</v>
      </c>
      <c r="R21" s="477">
        <f t="shared" si="17"/>
        <v>0.0067708333333333925</v>
      </c>
      <c r="S21" s="477">
        <f t="shared" si="1"/>
        <v>0.10214120370370378</v>
      </c>
      <c r="T21" s="596">
        <f t="shared" si="15"/>
        <v>11.014164305949008</v>
      </c>
      <c r="U21" s="482">
        <v>0.5882523148148148</v>
      </c>
      <c r="V21" s="483">
        <f t="shared" si="7"/>
        <v>0.02777777777777768</v>
      </c>
      <c r="W21" s="482">
        <v>0.6762152777777778</v>
      </c>
      <c r="X21" s="482">
        <v>0.6807175925925927</v>
      </c>
      <c r="Y21" s="483">
        <f t="shared" si="8"/>
        <v>0.08796296296296302</v>
      </c>
      <c r="Z21" s="483">
        <f t="shared" si="2"/>
        <v>0.0045023148148148895</v>
      </c>
      <c r="AA21" s="483">
        <f t="shared" si="9"/>
        <v>0.09246527777777791</v>
      </c>
      <c r="AB21" s="597">
        <f t="shared" si="16"/>
        <v>7.209913631242959</v>
      </c>
      <c r="AC21" s="104"/>
      <c r="AD21" s="520"/>
      <c r="AE21" s="104"/>
      <c r="AF21" s="104"/>
      <c r="AG21" s="520"/>
      <c r="AH21" s="520"/>
      <c r="AI21" s="520"/>
      <c r="AJ21" s="591"/>
      <c r="AK21" s="104"/>
      <c r="AL21" s="104"/>
      <c r="AM21" s="104"/>
      <c r="AN21" s="104"/>
      <c r="AO21" s="104"/>
      <c r="AP21" s="104"/>
      <c r="AQ21" s="104"/>
      <c r="AR21" s="106"/>
      <c r="AS21" s="104"/>
      <c r="AT21" s="104"/>
      <c r="AU21" s="104"/>
      <c r="AV21" s="104"/>
      <c r="AW21" s="104"/>
      <c r="AX21" s="104"/>
      <c r="AY21" s="104"/>
      <c r="AZ21" s="105"/>
      <c r="BA21" s="103"/>
      <c r="BB21" s="103"/>
      <c r="BC21" s="103"/>
      <c r="BD21" s="103"/>
      <c r="BE21" s="103"/>
      <c r="BF21" s="103"/>
      <c r="BG21" s="103"/>
      <c r="BH21" s="103"/>
      <c r="BI21" s="103"/>
      <c r="BJ21" s="103"/>
      <c r="BK21" s="103"/>
      <c r="BL21" s="103"/>
      <c r="BM21" s="103"/>
      <c r="BN21" s="103"/>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row>
    <row r="22" spans="1:125" s="24" customFormat="1" ht="18" customHeight="1">
      <c r="A22" s="592" t="s">
        <v>394</v>
      </c>
      <c r="B22" s="593" t="s">
        <v>34</v>
      </c>
      <c r="C22" s="463"/>
      <c r="D22" s="659"/>
      <c r="E22" s="594">
        <v>6</v>
      </c>
      <c r="F22" s="594"/>
      <c r="G22" s="440">
        <v>115</v>
      </c>
      <c r="H22" s="598" t="s">
        <v>124</v>
      </c>
      <c r="I22" s="595" t="s">
        <v>61</v>
      </c>
      <c r="J22" s="468">
        <f t="shared" si="11"/>
        <v>9.06854130052724</v>
      </c>
      <c r="K22" s="469">
        <f t="shared" si="12"/>
        <v>0.19756944444444452</v>
      </c>
      <c r="L22" s="444">
        <f t="shared" si="13"/>
        <v>0.19756944444444452</v>
      </c>
      <c r="M22" s="469">
        <f t="shared" si="14"/>
        <v>0.015219907407407529</v>
      </c>
      <c r="N22" s="532">
        <v>0.4583333333333333</v>
      </c>
      <c r="O22" s="532">
        <v>0.5695601851851851</v>
      </c>
      <c r="P22" s="532">
        <v>0.5772569444444444</v>
      </c>
      <c r="Q22" s="477">
        <f t="shared" si="17"/>
        <v>0.11122685185185183</v>
      </c>
      <c r="R22" s="477">
        <f t="shared" si="17"/>
        <v>0.007696759259259278</v>
      </c>
      <c r="S22" s="477">
        <f t="shared" si="1"/>
        <v>0.1189236111111111</v>
      </c>
      <c r="T22" s="596">
        <f t="shared" si="15"/>
        <v>9.45985401459854</v>
      </c>
      <c r="U22" s="482">
        <v>0.6050347222222222</v>
      </c>
      <c r="V22" s="483">
        <f t="shared" si="7"/>
        <v>0.02777777777777779</v>
      </c>
      <c r="W22" s="482">
        <v>0.6761574074074074</v>
      </c>
      <c r="X22" s="482">
        <v>0.6836805555555556</v>
      </c>
      <c r="Y22" s="483">
        <f t="shared" si="8"/>
        <v>0.07112268518518516</v>
      </c>
      <c r="Z22" s="483">
        <f t="shared" si="2"/>
        <v>0.007523148148148251</v>
      </c>
      <c r="AA22" s="483">
        <f t="shared" si="9"/>
        <v>0.07864583333333341</v>
      </c>
      <c r="AB22" s="597">
        <f t="shared" si="16"/>
        <v>8.47682119205298</v>
      </c>
      <c r="AC22" s="104"/>
      <c r="AD22" s="520"/>
      <c r="AE22" s="104"/>
      <c r="AF22" s="104"/>
      <c r="AG22" s="520"/>
      <c r="AH22" s="520"/>
      <c r="AI22" s="520"/>
      <c r="AJ22" s="591"/>
      <c r="AK22" s="104"/>
      <c r="AL22" s="104"/>
      <c r="AM22" s="104"/>
      <c r="AN22" s="104"/>
      <c r="AO22" s="104"/>
      <c r="AP22" s="104"/>
      <c r="AQ22" s="104"/>
      <c r="AR22" s="106"/>
      <c r="AS22" s="104"/>
      <c r="AT22" s="104"/>
      <c r="AU22" s="104"/>
      <c r="AV22" s="104"/>
      <c r="AW22" s="104"/>
      <c r="AX22" s="104"/>
      <c r="AY22" s="104"/>
      <c r="AZ22" s="105"/>
      <c r="BA22" s="103"/>
      <c r="BB22" s="103"/>
      <c r="BC22" s="103"/>
      <c r="BD22" s="103"/>
      <c r="BE22" s="103"/>
      <c r="BF22" s="103"/>
      <c r="BG22" s="103"/>
      <c r="BH22" s="103"/>
      <c r="BI22" s="103"/>
      <c r="BJ22" s="103"/>
      <c r="BK22" s="103"/>
      <c r="BL22" s="103"/>
      <c r="BM22" s="103"/>
      <c r="BN22" s="103"/>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row>
    <row r="23" spans="1:125" s="24" customFormat="1" ht="18" customHeight="1">
      <c r="A23" s="592" t="s">
        <v>394</v>
      </c>
      <c r="B23" s="593" t="s">
        <v>34</v>
      </c>
      <c r="C23" s="463"/>
      <c r="D23" s="659"/>
      <c r="E23" s="594">
        <v>7</v>
      </c>
      <c r="F23" s="594"/>
      <c r="G23" s="440">
        <v>109</v>
      </c>
      <c r="H23" s="598" t="s">
        <v>402</v>
      </c>
      <c r="I23" s="595" t="s">
        <v>403</v>
      </c>
      <c r="J23" s="468">
        <f t="shared" si="11"/>
        <v>8.97391304347826</v>
      </c>
      <c r="K23" s="469">
        <f t="shared" si="12"/>
        <v>0.19965277777777773</v>
      </c>
      <c r="L23" s="444">
        <f t="shared" si="13"/>
        <v>0.19965277777777773</v>
      </c>
      <c r="M23" s="469">
        <f t="shared" si="14"/>
        <v>0.006018518518518312</v>
      </c>
      <c r="N23" s="532">
        <v>0.4583333333333333</v>
      </c>
      <c r="O23" s="532">
        <v>0.5825231481481482</v>
      </c>
      <c r="P23" s="532">
        <v>0.5855324074074074</v>
      </c>
      <c r="Q23" s="477">
        <f t="shared" si="17"/>
        <v>0.12418981481481489</v>
      </c>
      <c r="R23" s="477">
        <f t="shared" si="17"/>
        <v>0.0030092592592592116</v>
      </c>
      <c r="S23" s="477">
        <f t="shared" si="1"/>
        <v>0.1271990740740741</v>
      </c>
      <c r="T23" s="596">
        <f t="shared" si="15"/>
        <v>8.844404003639672</v>
      </c>
      <c r="U23" s="482">
        <v>0.6133101851851852</v>
      </c>
      <c r="V23" s="483">
        <f t="shared" si="7"/>
        <v>0.02777777777777779</v>
      </c>
      <c r="W23" s="482">
        <v>0.6827546296296297</v>
      </c>
      <c r="X23" s="482">
        <v>0.6857638888888888</v>
      </c>
      <c r="Y23" s="483">
        <f t="shared" si="8"/>
        <v>0.06944444444444453</v>
      </c>
      <c r="Z23" s="483">
        <f t="shared" si="2"/>
        <v>0.0030092592592591005</v>
      </c>
      <c r="AA23" s="483">
        <f t="shared" si="9"/>
        <v>0.07245370370370363</v>
      </c>
      <c r="AB23" s="597">
        <f t="shared" si="16"/>
        <v>9.201277955271566</v>
      </c>
      <c r="AC23" s="104"/>
      <c r="AD23" s="520"/>
      <c r="AE23" s="104"/>
      <c r="AF23" s="104"/>
      <c r="AG23" s="520"/>
      <c r="AH23" s="520"/>
      <c r="AI23" s="520"/>
      <c r="AJ23" s="591"/>
      <c r="AK23" s="104"/>
      <c r="AL23" s="104"/>
      <c r="AM23" s="104"/>
      <c r="AN23" s="104"/>
      <c r="AO23" s="104"/>
      <c r="AP23" s="104"/>
      <c r="AQ23" s="104"/>
      <c r="AR23" s="106"/>
      <c r="AS23" s="104"/>
      <c r="AT23" s="104"/>
      <c r="AU23" s="104"/>
      <c r="AV23" s="104"/>
      <c r="AW23" s="104"/>
      <c r="AX23" s="104"/>
      <c r="AY23" s="104"/>
      <c r="AZ23" s="105"/>
      <c r="BA23" s="103"/>
      <c r="BB23" s="103"/>
      <c r="BC23" s="103"/>
      <c r="BD23" s="103"/>
      <c r="BE23" s="103"/>
      <c r="BF23" s="103"/>
      <c r="BG23" s="103"/>
      <c r="BH23" s="103"/>
      <c r="BI23" s="103"/>
      <c r="BJ23" s="103"/>
      <c r="BK23" s="103"/>
      <c r="BL23" s="103"/>
      <c r="BM23" s="103"/>
      <c r="BN23" s="103"/>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row>
    <row r="24" spans="1:125" s="24" customFormat="1" ht="18" customHeight="1">
      <c r="A24" s="592" t="s">
        <v>394</v>
      </c>
      <c r="B24" s="593" t="s">
        <v>19</v>
      </c>
      <c r="C24" s="463"/>
      <c r="D24" s="659">
        <v>12</v>
      </c>
      <c r="E24" s="594">
        <v>8</v>
      </c>
      <c r="F24" s="594"/>
      <c r="G24" s="440">
        <v>101</v>
      </c>
      <c r="H24" s="466" t="s">
        <v>127</v>
      </c>
      <c r="I24" s="595" t="s">
        <v>110</v>
      </c>
      <c r="J24" s="468">
        <f t="shared" si="11"/>
        <v>8.313641245972073</v>
      </c>
      <c r="K24" s="469">
        <f t="shared" si="12"/>
        <v>0.2155092592592593</v>
      </c>
      <c r="L24" s="444">
        <f t="shared" si="13"/>
        <v>0.2155092592592593</v>
      </c>
      <c r="M24" s="469">
        <f t="shared" si="14"/>
        <v>0.008506944444444442</v>
      </c>
      <c r="N24" s="532">
        <v>0.4583333333333333</v>
      </c>
      <c r="O24" s="532">
        <v>0.5930555555555556</v>
      </c>
      <c r="P24" s="532">
        <v>0.5960069444444445</v>
      </c>
      <c r="Q24" s="477">
        <f t="shared" si="17"/>
        <v>0.13472222222222224</v>
      </c>
      <c r="R24" s="477">
        <f t="shared" si="17"/>
        <v>0.002951388888888906</v>
      </c>
      <c r="S24" s="477">
        <f t="shared" si="1"/>
        <v>0.13767361111111115</v>
      </c>
      <c r="T24" s="596">
        <f t="shared" si="15"/>
        <v>8.171500630517023</v>
      </c>
      <c r="U24" s="482">
        <v>0.6237847222222223</v>
      </c>
      <c r="V24" s="483">
        <f t="shared" si="7"/>
        <v>0.02777777777777779</v>
      </c>
      <c r="W24" s="482">
        <v>0.6960648148148149</v>
      </c>
      <c r="X24" s="482">
        <v>0.7016203703703704</v>
      </c>
      <c r="Y24" s="483">
        <f t="shared" si="8"/>
        <v>0.0722800925925926</v>
      </c>
      <c r="Z24" s="483">
        <f t="shared" si="2"/>
        <v>0.005555555555555536</v>
      </c>
      <c r="AA24" s="483">
        <f t="shared" si="9"/>
        <v>0.07783564814814814</v>
      </c>
      <c r="AB24" s="597">
        <f t="shared" si="16"/>
        <v>8.565055762081784</v>
      </c>
      <c r="AC24" s="104"/>
      <c r="AD24" s="520"/>
      <c r="AE24" s="104"/>
      <c r="AF24" s="104"/>
      <c r="AG24" s="520"/>
      <c r="AH24" s="520"/>
      <c r="AI24" s="520"/>
      <c r="AJ24" s="591"/>
      <c r="AK24" s="104"/>
      <c r="AL24" s="104"/>
      <c r="AM24" s="104"/>
      <c r="AN24" s="104"/>
      <c r="AO24" s="104"/>
      <c r="AP24" s="104"/>
      <c r="AQ24" s="104"/>
      <c r="AR24" s="106"/>
      <c r="AS24" s="104"/>
      <c r="AT24" s="104"/>
      <c r="AU24" s="104"/>
      <c r="AV24" s="104"/>
      <c r="AW24" s="104"/>
      <c r="AX24" s="104"/>
      <c r="AY24" s="104"/>
      <c r="AZ24" s="105"/>
      <c r="BA24" s="103"/>
      <c r="BB24" s="103"/>
      <c r="BC24" s="103"/>
      <c r="BD24" s="103"/>
      <c r="BE24" s="103"/>
      <c r="BF24" s="103"/>
      <c r="BG24" s="103"/>
      <c r="BH24" s="103"/>
      <c r="BI24" s="103"/>
      <c r="BJ24" s="103"/>
      <c r="BK24" s="103"/>
      <c r="BL24" s="103"/>
      <c r="BM24" s="103"/>
      <c r="BN24" s="103"/>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row>
    <row r="25" spans="1:125" s="24" customFormat="1" ht="18" customHeight="1">
      <c r="A25" s="592" t="s">
        <v>394</v>
      </c>
      <c r="B25" s="593" t="s">
        <v>19</v>
      </c>
      <c r="C25" s="463"/>
      <c r="D25" s="440"/>
      <c r="E25" s="594" t="s">
        <v>48</v>
      </c>
      <c r="F25" s="594"/>
      <c r="G25" s="440">
        <v>103</v>
      </c>
      <c r="H25" s="466" t="s">
        <v>69</v>
      </c>
      <c r="I25" s="595" t="s">
        <v>404</v>
      </c>
      <c r="J25" s="468"/>
      <c r="K25" s="469"/>
      <c r="L25" s="469"/>
      <c r="M25" s="469"/>
      <c r="N25" s="532">
        <v>0.4583333333333333</v>
      </c>
      <c r="O25" s="532">
        <v>0.5538194444444444</v>
      </c>
      <c r="P25" s="532">
        <v>0.5590856481481482</v>
      </c>
      <c r="Q25" s="477">
        <f t="shared" si="17"/>
        <v>0.0954861111111111</v>
      </c>
      <c r="R25" s="477">
        <f t="shared" si="17"/>
        <v>0.005266203703703787</v>
      </c>
      <c r="S25" s="477">
        <f t="shared" si="1"/>
        <v>0.10075231481481489</v>
      </c>
      <c r="T25" s="596">
        <f t="shared" si="15"/>
        <v>11.165996553704767</v>
      </c>
      <c r="U25" s="482"/>
      <c r="V25" s="483"/>
      <c r="W25" s="482"/>
      <c r="X25" s="482"/>
      <c r="Y25" s="483"/>
      <c r="Z25" s="483"/>
      <c r="AA25" s="483"/>
      <c r="AB25" s="597"/>
      <c r="AC25" s="104"/>
      <c r="AD25" s="520"/>
      <c r="AE25" s="104"/>
      <c r="AF25" s="104"/>
      <c r="AG25" s="520"/>
      <c r="AH25" s="520"/>
      <c r="AI25" s="520"/>
      <c r="AJ25" s="591"/>
      <c r="AK25" s="104"/>
      <c r="AL25" s="104"/>
      <c r="AM25" s="104"/>
      <c r="AN25" s="104"/>
      <c r="AO25" s="104"/>
      <c r="AP25" s="104"/>
      <c r="AQ25" s="104"/>
      <c r="AR25" s="106"/>
      <c r="AS25" s="104"/>
      <c r="AT25" s="104"/>
      <c r="AU25" s="104"/>
      <c r="AV25" s="104"/>
      <c r="AW25" s="104"/>
      <c r="AX25" s="104"/>
      <c r="AY25" s="104"/>
      <c r="AZ25" s="105"/>
      <c r="BA25" s="103"/>
      <c r="BB25" s="103"/>
      <c r="BC25" s="103"/>
      <c r="BD25" s="103"/>
      <c r="BE25" s="103"/>
      <c r="BF25" s="103"/>
      <c r="BG25" s="103"/>
      <c r="BH25" s="103"/>
      <c r="BI25" s="103"/>
      <c r="BJ25" s="103"/>
      <c r="BK25" s="103"/>
      <c r="BL25" s="103"/>
      <c r="BM25" s="103"/>
      <c r="BN25" s="103"/>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row>
    <row r="26" spans="1:125" s="24" customFormat="1" ht="18" customHeight="1">
      <c r="A26" s="592" t="s">
        <v>394</v>
      </c>
      <c r="B26" s="593" t="s">
        <v>19</v>
      </c>
      <c r="C26" s="463"/>
      <c r="D26" s="440"/>
      <c r="E26" s="594" t="s">
        <v>405</v>
      </c>
      <c r="F26" s="594" t="s">
        <v>372</v>
      </c>
      <c r="G26" s="440">
        <v>104</v>
      </c>
      <c r="H26" s="598" t="s">
        <v>39</v>
      </c>
      <c r="I26" s="595" t="s">
        <v>32</v>
      </c>
      <c r="J26" s="468"/>
      <c r="K26" s="469"/>
      <c r="L26" s="469"/>
      <c r="M26" s="469"/>
      <c r="N26" s="532">
        <v>0.4583333333333333</v>
      </c>
      <c r="O26" s="532">
        <v>0.5868055555555556</v>
      </c>
      <c r="P26" s="532">
        <v>0.5912037037037037</v>
      </c>
      <c r="Q26" s="477">
        <f t="shared" si="17"/>
        <v>0.12847222222222227</v>
      </c>
      <c r="R26" s="477">
        <f t="shared" si="17"/>
        <v>0.0043981481481480955</v>
      </c>
      <c r="S26" s="477">
        <f t="shared" si="1"/>
        <v>0.13287037037037036</v>
      </c>
      <c r="T26" s="596">
        <f t="shared" si="15"/>
        <v>8.466898954703833</v>
      </c>
      <c r="U26" s="482"/>
      <c r="V26" s="483"/>
      <c r="W26" s="482"/>
      <c r="X26" s="482"/>
      <c r="Y26" s="483"/>
      <c r="Z26" s="483"/>
      <c r="AA26" s="483"/>
      <c r="AB26" s="597"/>
      <c r="AC26" s="104"/>
      <c r="AD26" s="520"/>
      <c r="AE26" s="104"/>
      <c r="AF26" s="104"/>
      <c r="AG26" s="520"/>
      <c r="AH26" s="520"/>
      <c r="AI26" s="520"/>
      <c r="AJ26" s="591"/>
      <c r="AK26" s="104"/>
      <c r="AL26" s="104"/>
      <c r="AM26" s="104"/>
      <c r="AN26" s="104"/>
      <c r="AO26" s="104"/>
      <c r="AP26" s="104"/>
      <c r="AQ26" s="104"/>
      <c r="AR26" s="106"/>
      <c r="AS26" s="104"/>
      <c r="AT26" s="104"/>
      <c r="AU26" s="104"/>
      <c r="AV26" s="104"/>
      <c r="AW26" s="104"/>
      <c r="AX26" s="104"/>
      <c r="AY26" s="104"/>
      <c r="AZ26" s="105"/>
      <c r="BA26" s="103"/>
      <c r="BB26" s="103"/>
      <c r="BC26" s="103"/>
      <c r="BD26" s="103"/>
      <c r="BE26" s="103"/>
      <c r="BF26" s="103"/>
      <c r="BG26" s="103"/>
      <c r="BH26" s="103"/>
      <c r="BI26" s="103"/>
      <c r="BJ26" s="103"/>
      <c r="BK26" s="103"/>
      <c r="BL26" s="103"/>
      <c r="BM26" s="103"/>
      <c r="BN26" s="103"/>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row>
    <row r="27" spans="1:125" s="24" customFormat="1" ht="18" customHeight="1">
      <c r="A27" s="592" t="s">
        <v>394</v>
      </c>
      <c r="B27" s="593" t="s">
        <v>34</v>
      </c>
      <c r="C27" s="463"/>
      <c r="D27" s="440"/>
      <c r="E27" s="594" t="s">
        <v>392</v>
      </c>
      <c r="F27" s="594" t="s">
        <v>389</v>
      </c>
      <c r="G27" s="440">
        <v>113</v>
      </c>
      <c r="H27" s="598" t="s">
        <v>406</v>
      </c>
      <c r="I27" s="595" t="s">
        <v>407</v>
      </c>
      <c r="J27" s="468"/>
      <c r="K27" s="469"/>
      <c r="L27" s="469"/>
      <c r="M27" s="469"/>
      <c r="N27" s="532">
        <v>0.4583333333333333</v>
      </c>
      <c r="O27" s="532">
        <v>0.5825347222222222</v>
      </c>
      <c r="P27" s="532">
        <v>0.6000462962962964</v>
      </c>
      <c r="Q27" s="477">
        <f t="shared" si="17"/>
        <v>0.12420138888888893</v>
      </c>
      <c r="R27" s="477">
        <f t="shared" si="17"/>
        <v>0.01751157407407411</v>
      </c>
      <c r="S27" s="477">
        <f t="shared" si="1"/>
        <v>0.14171296296296304</v>
      </c>
      <c r="T27" s="596">
        <f t="shared" si="15"/>
        <v>7.93858216269193</v>
      </c>
      <c r="U27" s="482"/>
      <c r="V27" s="483"/>
      <c r="W27" s="482"/>
      <c r="X27" s="482"/>
      <c r="Y27" s="483"/>
      <c r="Z27" s="483"/>
      <c r="AA27" s="483"/>
      <c r="AB27" s="597"/>
      <c r="AC27" s="104"/>
      <c r="AD27" s="520"/>
      <c r="AE27" s="104"/>
      <c r="AF27" s="104"/>
      <c r="AG27" s="520"/>
      <c r="AH27" s="520"/>
      <c r="AI27" s="520"/>
      <c r="AJ27" s="591"/>
      <c r="AK27" s="104"/>
      <c r="AL27" s="104"/>
      <c r="AM27" s="104"/>
      <c r="AN27" s="104"/>
      <c r="AO27" s="104"/>
      <c r="AP27" s="104"/>
      <c r="AQ27" s="104"/>
      <c r="AR27" s="106"/>
      <c r="AS27" s="104"/>
      <c r="AT27" s="104"/>
      <c r="AU27" s="104"/>
      <c r="AV27" s="104"/>
      <c r="AW27" s="104"/>
      <c r="AX27" s="104"/>
      <c r="AY27" s="104"/>
      <c r="AZ27" s="105"/>
      <c r="BA27" s="103"/>
      <c r="BB27" s="103"/>
      <c r="BC27" s="103"/>
      <c r="BD27" s="103"/>
      <c r="BE27" s="103"/>
      <c r="BF27" s="103"/>
      <c r="BG27" s="103"/>
      <c r="BH27" s="103"/>
      <c r="BI27" s="103"/>
      <c r="BJ27" s="103"/>
      <c r="BK27" s="103"/>
      <c r="BL27" s="103"/>
      <c r="BM27" s="103"/>
      <c r="BN27" s="103"/>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row>
    <row r="28" spans="1:125" s="24" customFormat="1" ht="18" customHeight="1">
      <c r="A28" s="592" t="s">
        <v>394</v>
      </c>
      <c r="B28" s="593" t="s">
        <v>34</v>
      </c>
      <c r="C28" s="463"/>
      <c r="D28" s="440"/>
      <c r="E28" s="594" t="s">
        <v>392</v>
      </c>
      <c r="F28" s="594" t="s">
        <v>389</v>
      </c>
      <c r="G28" s="440">
        <v>116</v>
      </c>
      <c r="H28" s="598" t="s">
        <v>408</v>
      </c>
      <c r="I28" s="595" t="s">
        <v>409</v>
      </c>
      <c r="J28" s="468"/>
      <c r="K28" s="469"/>
      <c r="L28" s="469"/>
      <c r="M28" s="469"/>
      <c r="N28" s="532">
        <v>0.4583333333333333</v>
      </c>
      <c r="O28" s="532">
        <v>0.5825578703703703</v>
      </c>
      <c r="P28" s="532">
        <v>0.6015625</v>
      </c>
      <c r="Q28" s="477">
        <f t="shared" si="17"/>
        <v>0.12422453703703701</v>
      </c>
      <c r="R28" s="477">
        <f t="shared" si="17"/>
        <v>0.019004629629629677</v>
      </c>
      <c r="S28" s="477">
        <f t="shared" si="1"/>
        <v>0.14322916666666669</v>
      </c>
      <c r="T28" s="596">
        <f t="shared" si="15"/>
        <v>7.854545454545454</v>
      </c>
      <c r="U28" s="482"/>
      <c r="V28" s="483"/>
      <c r="W28" s="482"/>
      <c r="X28" s="482"/>
      <c r="Y28" s="483"/>
      <c r="Z28" s="483"/>
      <c r="AA28" s="483"/>
      <c r="AB28" s="597"/>
      <c r="AC28" s="104"/>
      <c r="AD28" s="520"/>
      <c r="AE28" s="104"/>
      <c r="AF28" s="104"/>
      <c r="AG28" s="520"/>
      <c r="AH28" s="520"/>
      <c r="AI28" s="520"/>
      <c r="AJ28" s="591"/>
      <c r="AK28" s="104"/>
      <c r="AL28" s="104"/>
      <c r="AM28" s="104"/>
      <c r="AN28" s="104"/>
      <c r="AO28" s="104"/>
      <c r="AP28" s="104"/>
      <c r="AQ28" s="104"/>
      <c r="AR28" s="106"/>
      <c r="AS28" s="104"/>
      <c r="AT28" s="104"/>
      <c r="AU28" s="104"/>
      <c r="AV28" s="104"/>
      <c r="AW28" s="104"/>
      <c r="AX28" s="104"/>
      <c r="AY28" s="104"/>
      <c r="AZ28" s="105"/>
      <c r="BA28" s="103"/>
      <c r="BB28" s="103"/>
      <c r="BC28" s="103"/>
      <c r="BD28" s="103"/>
      <c r="BE28" s="103"/>
      <c r="BF28" s="103"/>
      <c r="BG28" s="103"/>
      <c r="BH28" s="103"/>
      <c r="BI28" s="103"/>
      <c r="BJ28" s="103"/>
      <c r="BK28" s="103"/>
      <c r="BL28" s="103"/>
      <c r="BM28" s="103"/>
      <c r="BN28" s="103"/>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row>
    <row r="29" spans="1:125" s="24" customFormat="1" ht="18" customHeight="1">
      <c r="A29" s="592" t="s">
        <v>394</v>
      </c>
      <c r="B29" s="593" t="s">
        <v>34</v>
      </c>
      <c r="C29" s="463"/>
      <c r="D29" s="440"/>
      <c r="E29" s="594" t="s">
        <v>392</v>
      </c>
      <c r="F29" s="594" t="s">
        <v>372</v>
      </c>
      <c r="G29" s="440">
        <v>107</v>
      </c>
      <c r="H29" s="598" t="s">
        <v>410</v>
      </c>
      <c r="I29" s="595" t="s">
        <v>411</v>
      </c>
      <c r="J29" s="468"/>
      <c r="K29" s="469"/>
      <c r="L29" s="469"/>
      <c r="M29" s="469"/>
      <c r="N29" s="532">
        <v>0.4583333333333333</v>
      </c>
      <c r="O29" s="532">
        <v>0.5581018518518518</v>
      </c>
      <c r="P29" s="532">
        <v>0.5715277777777777</v>
      </c>
      <c r="Q29" s="477">
        <f t="shared" si="17"/>
        <v>0.09976851851851848</v>
      </c>
      <c r="R29" s="477">
        <f t="shared" si="17"/>
        <v>0.013425925925925952</v>
      </c>
      <c r="S29" s="477">
        <f t="shared" si="1"/>
        <v>0.11319444444444443</v>
      </c>
      <c r="T29" s="596">
        <f t="shared" si="15"/>
        <v>9.938650306748466</v>
      </c>
      <c r="U29" s="482"/>
      <c r="V29" s="483"/>
      <c r="W29" s="482"/>
      <c r="X29" s="482"/>
      <c r="Y29" s="483"/>
      <c r="Z29" s="483"/>
      <c r="AA29" s="483"/>
      <c r="AB29" s="597"/>
      <c r="AC29" s="104"/>
      <c r="AD29" s="520"/>
      <c r="AE29" s="104"/>
      <c r="AF29" s="104"/>
      <c r="AG29" s="520"/>
      <c r="AH29" s="520"/>
      <c r="AI29" s="520"/>
      <c r="AJ29" s="591"/>
      <c r="AK29" s="104"/>
      <c r="AL29" s="104"/>
      <c r="AM29" s="104"/>
      <c r="AN29" s="104"/>
      <c r="AO29" s="104"/>
      <c r="AP29" s="104"/>
      <c r="AQ29" s="104"/>
      <c r="AR29" s="106"/>
      <c r="AS29" s="104"/>
      <c r="AT29" s="104"/>
      <c r="AU29" s="104"/>
      <c r="AV29" s="104"/>
      <c r="AW29" s="104"/>
      <c r="AX29" s="104"/>
      <c r="AY29" s="104"/>
      <c r="AZ29" s="105"/>
      <c r="BA29" s="103"/>
      <c r="BB29" s="103"/>
      <c r="BC29" s="103"/>
      <c r="BD29" s="103"/>
      <c r="BE29" s="103"/>
      <c r="BF29" s="103"/>
      <c r="BG29" s="103"/>
      <c r="BH29" s="103"/>
      <c r="BI29" s="103"/>
      <c r="BJ29" s="103"/>
      <c r="BK29" s="103"/>
      <c r="BL29" s="103"/>
      <c r="BM29" s="103"/>
      <c r="BN29" s="103"/>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row>
    <row r="30" spans="1:125" s="24" customFormat="1" ht="18" customHeight="1">
      <c r="A30" s="592" t="s">
        <v>394</v>
      </c>
      <c r="B30" s="593" t="s">
        <v>19</v>
      </c>
      <c r="C30" s="463" t="s">
        <v>412</v>
      </c>
      <c r="D30" s="440"/>
      <c r="E30" s="594" t="s">
        <v>48</v>
      </c>
      <c r="F30" s="594" t="s">
        <v>372</v>
      </c>
      <c r="G30" s="440">
        <v>106</v>
      </c>
      <c r="H30" s="466" t="s">
        <v>18</v>
      </c>
      <c r="I30" s="595" t="s">
        <v>413</v>
      </c>
      <c r="J30" s="468"/>
      <c r="K30" s="469"/>
      <c r="L30" s="469"/>
      <c r="M30" s="469"/>
      <c r="N30" s="532">
        <v>0.4583333333333333</v>
      </c>
      <c r="O30" s="532">
        <v>0.5825462962962963</v>
      </c>
      <c r="P30" s="532">
        <v>0.5899305555555555</v>
      </c>
      <c r="Q30" s="477">
        <f t="shared" si="17"/>
        <v>0.12421296296296297</v>
      </c>
      <c r="R30" s="477">
        <f t="shared" si="17"/>
        <v>0.007384259259259229</v>
      </c>
      <c r="S30" s="477">
        <f t="shared" si="1"/>
        <v>0.1315972222222222</v>
      </c>
      <c r="T30" s="596">
        <f t="shared" si="15"/>
        <v>8.548812664907652</v>
      </c>
      <c r="U30" s="482"/>
      <c r="V30" s="483"/>
      <c r="W30" s="482"/>
      <c r="X30" s="482"/>
      <c r="Y30" s="483"/>
      <c r="Z30" s="483"/>
      <c r="AA30" s="483"/>
      <c r="AB30" s="597"/>
      <c r="AC30" s="104"/>
      <c r="AD30" s="520"/>
      <c r="AE30" s="104"/>
      <c r="AF30" s="104"/>
      <c r="AG30" s="520"/>
      <c r="AH30" s="520"/>
      <c r="AI30" s="520"/>
      <c r="AJ30" s="591"/>
      <c r="AK30" s="104"/>
      <c r="AL30" s="104"/>
      <c r="AM30" s="104"/>
      <c r="AN30" s="104"/>
      <c r="AO30" s="104"/>
      <c r="AP30" s="104"/>
      <c r="AQ30" s="104"/>
      <c r="AR30" s="106"/>
      <c r="AS30" s="104"/>
      <c r="AT30" s="104"/>
      <c r="AU30" s="104"/>
      <c r="AV30" s="104"/>
      <c r="AW30" s="104"/>
      <c r="AX30" s="104"/>
      <c r="AY30" s="104"/>
      <c r="AZ30" s="105"/>
      <c r="BA30" s="103"/>
      <c r="BB30" s="103"/>
      <c r="BC30" s="103"/>
      <c r="BD30" s="103"/>
      <c r="BE30" s="103"/>
      <c r="BF30" s="103"/>
      <c r="BG30" s="103"/>
      <c r="BH30" s="103"/>
      <c r="BI30" s="103"/>
      <c r="BJ30" s="103"/>
      <c r="BK30" s="103"/>
      <c r="BL30" s="103"/>
      <c r="BM30" s="103"/>
      <c r="BN30" s="103"/>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row>
    <row r="31" spans="1:125" s="24" customFormat="1" ht="18" customHeight="1">
      <c r="A31" s="581" t="s">
        <v>394</v>
      </c>
      <c r="B31" s="582" t="s">
        <v>34</v>
      </c>
      <c r="C31" s="600"/>
      <c r="D31" s="601"/>
      <c r="E31" s="583" t="s">
        <v>392</v>
      </c>
      <c r="F31" s="583" t="s">
        <v>414</v>
      </c>
      <c r="G31" s="601">
        <v>108</v>
      </c>
      <c r="H31" s="602" t="s">
        <v>415</v>
      </c>
      <c r="I31" s="603" t="s">
        <v>192</v>
      </c>
      <c r="J31" s="586"/>
      <c r="K31" s="444"/>
      <c r="L31" s="444"/>
      <c r="M31" s="444"/>
      <c r="N31" s="516">
        <v>0.4583333333333333</v>
      </c>
      <c r="O31" s="516"/>
      <c r="P31" s="516"/>
      <c r="Q31" s="517"/>
      <c r="R31" s="517"/>
      <c r="S31" s="517"/>
      <c r="T31" s="587"/>
      <c r="U31" s="588"/>
      <c r="V31" s="589"/>
      <c r="W31" s="588"/>
      <c r="X31" s="588"/>
      <c r="Y31" s="589"/>
      <c r="Z31" s="589"/>
      <c r="AA31" s="589"/>
      <c r="AB31" s="590"/>
      <c r="AC31" s="104"/>
      <c r="AD31" s="520"/>
      <c r="AE31" s="104"/>
      <c r="AF31" s="104"/>
      <c r="AG31" s="520"/>
      <c r="AH31" s="520"/>
      <c r="AI31" s="520"/>
      <c r="AJ31" s="591"/>
      <c r="AK31" s="104"/>
      <c r="AL31" s="104"/>
      <c r="AM31" s="104"/>
      <c r="AN31" s="104"/>
      <c r="AO31" s="104"/>
      <c r="AP31" s="104"/>
      <c r="AQ31" s="104"/>
      <c r="AR31" s="106"/>
      <c r="AS31" s="104"/>
      <c r="AT31" s="104"/>
      <c r="AU31" s="104"/>
      <c r="AV31" s="104"/>
      <c r="AW31" s="104"/>
      <c r="AX31" s="104"/>
      <c r="AY31" s="104"/>
      <c r="AZ31" s="105"/>
      <c r="BA31" s="103"/>
      <c r="BB31" s="103"/>
      <c r="BC31" s="103"/>
      <c r="BD31" s="103"/>
      <c r="BE31" s="103"/>
      <c r="BF31" s="103"/>
      <c r="BG31" s="103"/>
      <c r="BH31" s="103"/>
      <c r="BI31" s="103"/>
      <c r="BJ31" s="103"/>
      <c r="BK31" s="103"/>
      <c r="BL31" s="103"/>
      <c r="BM31" s="103"/>
      <c r="BN31" s="103"/>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row>
    <row r="32" spans="1:125" s="605" customFormat="1" ht="18" customHeight="1" thickBot="1">
      <c r="A32" s="592" t="s">
        <v>394</v>
      </c>
      <c r="B32" s="593" t="s">
        <v>19</v>
      </c>
      <c r="C32" s="463" t="s">
        <v>412</v>
      </c>
      <c r="D32" s="440"/>
      <c r="E32" s="594" t="s">
        <v>48</v>
      </c>
      <c r="F32" s="594"/>
      <c r="G32" s="489">
        <v>105</v>
      </c>
      <c r="H32" s="598" t="s">
        <v>121</v>
      </c>
      <c r="I32" s="595" t="s">
        <v>189</v>
      </c>
      <c r="J32" s="468"/>
      <c r="K32" s="469"/>
      <c r="L32" s="469"/>
      <c r="M32" s="469"/>
      <c r="N32" s="532">
        <v>0.4583333333333333</v>
      </c>
      <c r="O32" s="532"/>
      <c r="P32" s="532"/>
      <c r="Q32" s="477"/>
      <c r="R32" s="477"/>
      <c r="S32" s="477"/>
      <c r="T32" s="596"/>
      <c r="U32" s="506"/>
      <c r="V32" s="507"/>
      <c r="W32" s="506"/>
      <c r="X32" s="506"/>
      <c r="Y32" s="507"/>
      <c r="Z32" s="507"/>
      <c r="AA32" s="507"/>
      <c r="AB32" s="604"/>
      <c r="AC32" s="104"/>
      <c r="AD32" s="520"/>
      <c r="AE32" s="104"/>
      <c r="AF32" s="104"/>
      <c r="AG32" s="520"/>
      <c r="AH32" s="520"/>
      <c r="AI32" s="520"/>
      <c r="AJ32" s="591"/>
      <c r="AK32" s="104"/>
      <c r="AL32" s="104"/>
      <c r="AM32" s="104"/>
      <c r="AN32" s="104"/>
      <c r="AO32" s="104"/>
      <c r="AP32" s="104"/>
      <c r="AQ32" s="104"/>
      <c r="AR32" s="106"/>
      <c r="AS32" s="104"/>
      <c r="AT32" s="104"/>
      <c r="AU32" s="104"/>
      <c r="AV32" s="104"/>
      <c r="AW32" s="104"/>
      <c r="AX32" s="104"/>
      <c r="AY32" s="104"/>
      <c r="AZ32" s="105"/>
      <c r="BA32" s="103"/>
      <c r="BB32" s="103"/>
      <c r="BC32" s="103"/>
      <c r="BD32" s="103"/>
      <c r="BE32" s="103"/>
      <c r="BF32" s="103"/>
      <c r="BG32" s="103"/>
      <c r="BH32" s="103"/>
      <c r="BI32" s="103"/>
      <c r="BJ32" s="103"/>
      <c r="BK32" s="103"/>
      <c r="BL32" s="103"/>
      <c r="BM32" s="103"/>
      <c r="BN32" s="103"/>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row>
    <row r="33" spans="1:125" ht="18" customHeight="1">
      <c r="A33" s="179" t="s">
        <v>416</v>
      </c>
      <c r="B33" s="606" t="s">
        <v>34</v>
      </c>
      <c r="C33" s="606"/>
      <c r="D33" s="243"/>
      <c r="E33" s="83">
        <v>1</v>
      </c>
      <c r="F33" s="83"/>
      <c r="G33" s="601">
        <v>1002</v>
      </c>
      <c r="H33" s="607" t="s">
        <v>113</v>
      </c>
      <c r="I33" s="608" t="s">
        <v>114</v>
      </c>
      <c r="J33" s="180">
        <f aca="true" t="shared" si="18" ref="J33:J41">$E$66/(MINUTE(K33)/60+HOUR(K33)+SECOND(K33)/3600)</f>
        <v>11.090826106800545</v>
      </c>
      <c r="K33" s="181">
        <f>+S33</f>
        <v>0.10143518518518513</v>
      </c>
      <c r="L33" s="181">
        <f>+P33-N33</f>
        <v>0.10143518518518513</v>
      </c>
      <c r="M33" s="181">
        <f aca="true" t="shared" si="19" ref="M33:M41">+R33+Z33</f>
        <v>0.01171296296296287</v>
      </c>
      <c r="N33" s="609">
        <v>0.5034722222222222</v>
      </c>
      <c r="O33" s="609">
        <v>0.5931944444444445</v>
      </c>
      <c r="P33" s="609">
        <v>0.6049074074074073</v>
      </c>
      <c r="Q33" s="453">
        <f t="shared" si="17"/>
        <v>0.08972222222222226</v>
      </c>
      <c r="R33" s="453">
        <f t="shared" si="17"/>
        <v>0.01171296296296287</v>
      </c>
      <c r="S33" s="453">
        <f t="shared" si="1"/>
        <v>0.10143518518518513</v>
      </c>
      <c r="T33" s="610">
        <f aca="true" t="shared" si="20" ref="T33:T41">$D$61/(MINUTE(S33)/60+HOUR(S33)+SECOND(S33)/3600)</f>
        <v>11.090826106800545</v>
      </c>
      <c r="U33" s="104"/>
      <c r="V33" s="520"/>
      <c r="W33" s="104"/>
      <c r="X33" s="104"/>
      <c r="Y33" s="520"/>
      <c r="Z33" s="520"/>
      <c r="AA33" s="520"/>
      <c r="AB33" s="522"/>
      <c r="AC33" s="104"/>
      <c r="AD33" s="104"/>
      <c r="AE33" s="104"/>
      <c r="AF33" s="104"/>
      <c r="AG33" s="104"/>
      <c r="AH33" s="104"/>
      <c r="AI33" s="104"/>
      <c r="AJ33" s="106"/>
      <c r="AK33" s="104"/>
      <c r="AL33" s="104"/>
      <c r="AM33" s="104"/>
      <c r="AN33" s="104"/>
      <c r="AO33" s="104"/>
      <c r="AP33" s="104"/>
      <c r="AQ33" s="104"/>
      <c r="AR33" s="106"/>
      <c r="AS33" s="103"/>
      <c r="AT33" s="104"/>
      <c r="AU33" s="104"/>
      <c r="AV33" s="104"/>
      <c r="AW33" s="104"/>
      <c r="AX33" s="104"/>
      <c r="AY33" s="104"/>
      <c r="AZ33" s="105"/>
      <c r="BA33" s="103"/>
      <c r="BB33" s="103"/>
      <c r="BC33" s="103"/>
      <c r="BD33" s="103"/>
      <c r="BE33" s="103"/>
      <c r="BF33" s="103"/>
      <c r="BG33" s="103"/>
      <c r="BH33" s="103"/>
      <c r="BI33" s="103"/>
      <c r="BJ33" s="103"/>
      <c r="BK33" s="103"/>
      <c r="BL33" s="103"/>
      <c r="BM33" s="103"/>
      <c r="BN33" s="103"/>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row>
    <row r="34" spans="1:66" ht="18" customHeight="1">
      <c r="A34" s="279" t="s">
        <v>416</v>
      </c>
      <c r="B34" s="332" t="s">
        <v>34</v>
      </c>
      <c r="C34" s="332"/>
      <c r="D34" s="141"/>
      <c r="E34" s="611">
        <v>2</v>
      </c>
      <c r="F34" s="611"/>
      <c r="G34" s="601">
        <v>1000</v>
      </c>
      <c r="H34" s="612" t="s">
        <v>417</v>
      </c>
      <c r="I34" s="613" t="s">
        <v>14</v>
      </c>
      <c r="J34" s="151">
        <f t="shared" si="18"/>
        <v>9.745337878484058</v>
      </c>
      <c r="K34" s="102">
        <f aca="true" t="shared" si="21" ref="K34:K40">+S34</f>
        <v>0.1154398148148148</v>
      </c>
      <c r="L34" s="102">
        <f aca="true" t="shared" si="22" ref="L34:L40">+P34-N34</f>
        <v>0.1154398148148148</v>
      </c>
      <c r="M34" s="102">
        <f t="shared" si="19"/>
        <v>0.0019560185185185652</v>
      </c>
      <c r="N34" s="532">
        <v>0.5034722222222222</v>
      </c>
      <c r="O34" s="532">
        <v>0.6169560185185184</v>
      </c>
      <c r="P34" s="532">
        <v>0.618912037037037</v>
      </c>
      <c r="Q34" s="477">
        <f t="shared" si="17"/>
        <v>0.11348379629629624</v>
      </c>
      <c r="R34" s="477">
        <f t="shared" si="17"/>
        <v>0.0019560185185185652</v>
      </c>
      <c r="S34" s="477">
        <f t="shared" si="1"/>
        <v>0.1154398148148148</v>
      </c>
      <c r="T34" s="614">
        <f t="shared" si="20"/>
        <v>9.745337878484058</v>
      </c>
      <c r="U34" s="104"/>
      <c r="V34" s="520"/>
      <c r="W34" s="104"/>
      <c r="X34" s="104"/>
      <c r="Y34" s="520"/>
      <c r="Z34" s="520"/>
      <c r="AA34" s="520"/>
      <c r="AB34" s="522"/>
      <c r="AC34" s="104"/>
      <c r="AD34" s="104"/>
      <c r="AE34" s="104"/>
      <c r="AF34" s="104"/>
      <c r="AG34" s="104"/>
      <c r="AH34" s="104"/>
      <c r="AI34" s="104"/>
      <c r="AJ34" s="106"/>
      <c r="AK34" s="104"/>
      <c r="AL34" s="104"/>
      <c r="AM34" s="104"/>
      <c r="AN34" s="104"/>
      <c r="AO34" s="104"/>
      <c r="AP34" s="104"/>
      <c r="AQ34" s="104"/>
      <c r="AR34" s="106"/>
      <c r="AS34" s="103"/>
      <c r="AT34" s="104"/>
      <c r="AU34" s="104"/>
      <c r="AV34" s="104"/>
      <c r="AW34" s="104"/>
      <c r="AX34" s="104"/>
      <c r="AY34" s="104"/>
      <c r="AZ34" s="105"/>
      <c r="BA34" s="22"/>
      <c r="BB34" s="22"/>
      <c r="BC34" s="22"/>
      <c r="BD34" s="22"/>
      <c r="BE34" s="22"/>
      <c r="BF34" s="22"/>
      <c r="BG34" s="22"/>
      <c r="BH34" s="22"/>
      <c r="BI34" s="22"/>
      <c r="BJ34" s="22"/>
      <c r="BK34" s="22"/>
      <c r="BL34" s="22"/>
      <c r="BM34" s="22"/>
      <c r="BN34" s="22"/>
    </row>
    <row r="35" spans="1:66" ht="18" customHeight="1">
      <c r="A35" s="279" t="s">
        <v>416</v>
      </c>
      <c r="B35" s="332" t="s">
        <v>34</v>
      </c>
      <c r="C35" s="332"/>
      <c r="D35" s="141"/>
      <c r="E35" s="611">
        <v>3</v>
      </c>
      <c r="F35" s="611"/>
      <c r="G35" s="601">
        <v>1011</v>
      </c>
      <c r="H35" s="612" t="s">
        <v>418</v>
      </c>
      <c r="I35" s="613" t="s">
        <v>419</v>
      </c>
      <c r="J35" s="151">
        <f t="shared" si="18"/>
        <v>9.72</v>
      </c>
      <c r="K35" s="102">
        <f t="shared" si="21"/>
        <v>0.1157407407407407</v>
      </c>
      <c r="L35" s="102">
        <f t="shared" si="22"/>
        <v>0.1157407407407407</v>
      </c>
      <c r="M35" s="102">
        <f t="shared" si="19"/>
        <v>0.0022453703703703143</v>
      </c>
      <c r="N35" s="532">
        <v>0.5034722222222222</v>
      </c>
      <c r="O35" s="532">
        <v>0.6169675925925926</v>
      </c>
      <c r="P35" s="532">
        <v>0.6192129629629629</v>
      </c>
      <c r="Q35" s="477">
        <f t="shared" si="17"/>
        <v>0.11349537037037039</v>
      </c>
      <c r="R35" s="477">
        <f t="shared" si="17"/>
        <v>0.0022453703703703143</v>
      </c>
      <c r="S35" s="477">
        <f t="shared" si="1"/>
        <v>0.1157407407407407</v>
      </c>
      <c r="T35" s="614">
        <f t="shared" si="20"/>
        <v>9.72</v>
      </c>
      <c r="U35" s="104"/>
      <c r="V35" s="520"/>
      <c r="W35" s="104"/>
      <c r="X35" s="104"/>
      <c r="Y35" s="520"/>
      <c r="Z35" s="520"/>
      <c r="AA35" s="520"/>
      <c r="AB35" s="522"/>
      <c r="AC35" s="104"/>
      <c r="AD35" s="104"/>
      <c r="AE35" s="104"/>
      <c r="AF35" s="104"/>
      <c r="AG35" s="104"/>
      <c r="AH35" s="104"/>
      <c r="AI35" s="104"/>
      <c r="AJ35" s="106"/>
      <c r="AK35" s="104"/>
      <c r="AL35" s="104"/>
      <c r="AM35" s="104"/>
      <c r="AN35" s="104"/>
      <c r="AO35" s="104"/>
      <c r="AP35" s="104"/>
      <c r="AQ35" s="104"/>
      <c r="AR35" s="106"/>
      <c r="AS35" s="103"/>
      <c r="AT35" s="104"/>
      <c r="AU35" s="104"/>
      <c r="AV35" s="104"/>
      <c r="AW35" s="104"/>
      <c r="AX35" s="104"/>
      <c r="AY35" s="104"/>
      <c r="AZ35" s="105"/>
      <c r="BA35" s="22"/>
      <c r="BB35" s="22"/>
      <c r="BC35" s="22"/>
      <c r="BD35" s="22"/>
      <c r="BE35" s="22"/>
      <c r="BF35" s="22"/>
      <c r="BG35" s="22"/>
      <c r="BH35" s="22"/>
      <c r="BI35" s="22"/>
      <c r="BJ35" s="22"/>
      <c r="BK35" s="22"/>
      <c r="BL35" s="22"/>
      <c r="BM35" s="22"/>
      <c r="BN35" s="22"/>
    </row>
    <row r="36" spans="1:66" ht="18" customHeight="1">
      <c r="A36" s="279" t="s">
        <v>416</v>
      </c>
      <c r="B36" s="332" t="s">
        <v>34</v>
      </c>
      <c r="C36" s="332"/>
      <c r="D36" s="141"/>
      <c r="E36" s="611">
        <v>4</v>
      </c>
      <c r="F36" s="611"/>
      <c r="G36" s="601">
        <v>1005</v>
      </c>
      <c r="H36" s="612" t="s">
        <v>420</v>
      </c>
      <c r="I36" s="613" t="s">
        <v>421</v>
      </c>
      <c r="J36" s="151">
        <f t="shared" si="18"/>
        <v>8.275862068965516</v>
      </c>
      <c r="K36" s="102">
        <f t="shared" si="21"/>
        <v>0.13593750000000004</v>
      </c>
      <c r="L36" s="102">
        <f t="shared" si="22"/>
        <v>0.13593750000000004</v>
      </c>
      <c r="M36" s="102">
        <f t="shared" si="19"/>
        <v>0.0014236111111111116</v>
      </c>
      <c r="N36" s="532">
        <v>0.5034722222222222</v>
      </c>
      <c r="O36" s="532">
        <v>0.6379861111111111</v>
      </c>
      <c r="P36" s="532">
        <v>0.6394097222222223</v>
      </c>
      <c r="Q36" s="477">
        <f t="shared" si="17"/>
        <v>0.13451388888888893</v>
      </c>
      <c r="R36" s="477">
        <f t="shared" si="17"/>
        <v>0.0014236111111111116</v>
      </c>
      <c r="S36" s="477">
        <f t="shared" si="1"/>
        <v>0.13593750000000004</v>
      </c>
      <c r="T36" s="614">
        <f t="shared" si="20"/>
        <v>8.275862068965516</v>
      </c>
      <c r="U36" s="104"/>
      <c r="V36" s="520"/>
      <c r="W36" s="104"/>
      <c r="X36" s="104"/>
      <c r="Y36" s="520"/>
      <c r="Z36" s="520"/>
      <c r="AA36" s="520"/>
      <c r="AB36" s="522"/>
      <c r="AC36" s="104"/>
      <c r="AD36" s="104"/>
      <c r="AE36" s="104"/>
      <c r="AF36" s="104"/>
      <c r="AG36" s="104"/>
      <c r="AH36" s="104"/>
      <c r="AI36" s="104"/>
      <c r="AJ36" s="106"/>
      <c r="AK36" s="104"/>
      <c r="AL36" s="104"/>
      <c r="AM36" s="104"/>
      <c r="AN36" s="104"/>
      <c r="AO36" s="104"/>
      <c r="AP36" s="104"/>
      <c r="AQ36" s="104"/>
      <c r="AR36" s="106"/>
      <c r="AS36" s="103"/>
      <c r="AT36" s="104"/>
      <c r="AU36" s="104"/>
      <c r="AV36" s="104"/>
      <c r="AW36" s="104"/>
      <c r="AX36" s="104"/>
      <c r="AY36" s="104"/>
      <c r="AZ36" s="105"/>
      <c r="BA36" s="22"/>
      <c r="BB36" s="22"/>
      <c r="BC36" s="22"/>
      <c r="BD36" s="22"/>
      <c r="BE36" s="22"/>
      <c r="BF36" s="22"/>
      <c r="BG36" s="22"/>
      <c r="BH36" s="22"/>
      <c r="BI36" s="22"/>
      <c r="BJ36" s="22"/>
      <c r="BK36" s="22"/>
      <c r="BL36" s="22"/>
      <c r="BM36" s="22"/>
      <c r="BN36" s="22"/>
    </row>
    <row r="37" spans="1:66" ht="18" customHeight="1">
      <c r="A37" s="279" t="s">
        <v>416</v>
      </c>
      <c r="B37" s="332" t="s">
        <v>34</v>
      </c>
      <c r="C37" s="332" t="s">
        <v>58</v>
      </c>
      <c r="D37" s="141"/>
      <c r="E37" s="611">
        <v>5</v>
      </c>
      <c r="F37" s="611"/>
      <c r="G37" s="601">
        <v>1013</v>
      </c>
      <c r="H37" s="612" t="s">
        <v>121</v>
      </c>
      <c r="I37" s="613" t="s">
        <v>422</v>
      </c>
      <c r="J37" s="151">
        <f t="shared" si="18"/>
        <v>7.066521264994548</v>
      </c>
      <c r="K37" s="102">
        <f t="shared" si="21"/>
        <v>0.1592013888888889</v>
      </c>
      <c r="L37" s="102">
        <f t="shared" si="22"/>
        <v>0.1592013888888889</v>
      </c>
      <c r="M37" s="102">
        <f t="shared" si="19"/>
        <v>0.0037962962962962976</v>
      </c>
      <c r="N37" s="532">
        <v>0.5034722222222222</v>
      </c>
      <c r="O37" s="532">
        <v>0.6588773148148148</v>
      </c>
      <c r="P37" s="532">
        <v>0.6626736111111111</v>
      </c>
      <c r="Q37" s="477">
        <f t="shared" si="17"/>
        <v>0.1554050925925926</v>
      </c>
      <c r="R37" s="477">
        <f t="shared" si="17"/>
        <v>0.0037962962962962976</v>
      </c>
      <c r="S37" s="477">
        <f t="shared" si="1"/>
        <v>0.1592013888888889</v>
      </c>
      <c r="T37" s="614">
        <f t="shared" si="20"/>
        <v>7.066521264994548</v>
      </c>
      <c r="U37" s="104"/>
      <c r="V37" s="520"/>
      <c r="W37" s="104"/>
      <c r="X37" s="104"/>
      <c r="Y37" s="520"/>
      <c r="Z37" s="520"/>
      <c r="AA37" s="520"/>
      <c r="AB37" s="522"/>
      <c r="AC37" s="104"/>
      <c r="AD37" s="104"/>
      <c r="AE37" s="104"/>
      <c r="AF37" s="104"/>
      <c r="AG37" s="104"/>
      <c r="AH37" s="104"/>
      <c r="AI37" s="104"/>
      <c r="AJ37" s="106"/>
      <c r="AK37" s="104"/>
      <c r="AL37" s="104"/>
      <c r="AM37" s="104"/>
      <c r="AN37" s="104"/>
      <c r="AO37" s="104"/>
      <c r="AP37" s="104"/>
      <c r="AQ37" s="104"/>
      <c r="AR37" s="106"/>
      <c r="AS37" s="103"/>
      <c r="AT37" s="104"/>
      <c r="AU37" s="104"/>
      <c r="AV37" s="104"/>
      <c r="AW37" s="104"/>
      <c r="AX37" s="104"/>
      <c r="AY37" s="104"/>
      <c r="AZ37" s="105"/>
      <c r="BA37" s="22"/>
      <c r="BB37" s="22"/>
      <c r="BC37" s="22"/>
      <c r="BD37" s="22"/>
      <c r="BE37" s="22"/>
      <c r="BF37" s="22"/>
      <c r="BG37" s="22"/>
      <c r="BH37" s="22"/>
      <c r="BI37" s="22"/>
      <c r="BJ37" s="22"/>
      <c r="BK37" s="22"/>
      <c r="BL37" s="22"/>
      <c r="BM37" s="22"/>
      <c r="BN37" s="22"/>
    </row>
    <row r="38" spans="1:66" ht="18" customHeight="1">
      <c r="A38" s="279" t="s">
        <v>416</v>
      </c>
      <c r="B38" s="332" t="s">
        <v>34</v>
      </c>
      <c r="C38" s="332" t="s">
        <v>58</v>
      </c>
      <c r="D38" s="141"/>
      <c r="E38" s="611">
        <v>6</v>
      </c>
      <c r="F38" s="611"/>
      <c r="G38" s="601">
        <v>1012</v>
      </c>
      <c r="H38" s="615" t="s">
        <v>423</v>
      </c>
      <c r="I38" s="615" t="s">
        <v>424</v>
      </c>
      <c r="J38" s="151">
        <f t="shared" si="18"/>
        <v>6.9928057553956835</v>
      </c>
      <c r="K38" s="102">
        <f t="shared" si="21"/>
        <v>0.16087962962962965</v>
      </c>
      <c r="L38" s="102">
        <f t="shared" si="22"/>
        <v>0.16087962962962965</v>
      </c>
      <c r="M38" s="102">
        <f t="shared" si="19"/>
        <v>0.005462962962963003</v>
      </c>
      <c r="N38" s="532">
        <v>0.5034722222222222</v>
      </c>
      <c r="O38" s="532">
        <v>0.6588888888888889</v>
      </c>
      <c r="P38" s="532">
        <v>0.6643518518518519</v>
      </c>
      <c r="Q38" s="477">
        <f t="shared" si="17"/>
        <v>0.15541666666666665</v>
      </c>
      <c r="R38" s="477">
        <f t="shared" si="17"/>
        <v>0.005462962962963003</v>
      </c>
      <c r="S38" s="477">
        <f t="shared" si="1"/>
        <v>0.16087962962962965</v>
      </c>
      <c r="T38" s="614">
        <f t="shared" si="20"/>
        <v>6.9928057553956835</v>
      </c>
      <c r="U38" s="104"/>
      <c r="V38" s="520"/>
      <c r="W38" s="104"/>
      <c r="X38" s="104"/>
      <c r="Y38" s="520"/>
      <c r="Z38" s="520"/>
      <c r="AA38" s="520"/>
      <c r="AB38" s="522"/>
      <c r="AC38" s="104"/>
      <c r="AD38" s="104"/>
      <c r="AE38" s="104"/>
      <c r="AF38" s="104"/>
      <c r="AG38" s="104"/>
      <c r="AH38" s="104"/>
      <c r="AI38" s="104"/>
      <c r="AJ38" s="106"/>
      <c r="AK38" s="104"/>
      <c r="AL38" s="104"/>
      <c r="AM38" s="104"/>
      <c r="AN38" s="104"/>
      <c r="AO38" s="104"/>
      <c r="AP38" s="104"/>
      <c r="AQ38" s="104"/>
      <c r="AR38" s="106"/>
      <c r="AS38" s="104"/>
      <c r="AT38" s="104"/>
      <c r="AU38" s="104"/>
      <c r="AV38" s="104"/>
      <c r="AW38" s="104"/>
      <c r="AX38" s="104"/>
      <c r="AY38" s="104"/>
      <c r="AZ38" s="106"/>
      <c r="BA38" s="22"/>
      <c r="BB38" s="22"/>
      <c r="BC38" s="22"/>
      <c r="BD38" s="22"/>
      <c r="BE38" s="22"/>
      <c r="BF38" s="22"/>
      <c r="BG38" s="22"/>
      <c r="BH38" s="22"/>
      <c r="BI38" s="22"/>
      <c r="BJ38" s="22"/>
      <c r="BK38" s="22"/>
      <c r="BL38" s="22"/>
      <c r="BM38" s="22"/>
      <c r="BN38" s="22"/>
    </row>
    <row r="39" spans="1:66" ht="18" customHeight="1">
      <c r="A39" s="279" t="s">
        <v>416</v>
      </c>
      <c r="B39" s="332" t="s">
        <v>34</v>
      </c>
      <c r="C39" s="332"/>
      <c r="D39" s="141"/>
      <c r="E39" s="611">
        <v>7</v>
      </c>
      <c r="F39" s="611"/>
      <c r="G39" s="601">
        <v>1006</v>
      </c>
      <c r="H39" s="615" t="s">
        <v>425</v>
      </c>
      <c r="I39" s="615" t="s">
        <v>426</v>
      </c>
      <c r="J39" s="151">
        <f t="shared" si="18"/>
        <v>6.42007926023778</v>
      </c>
      <c r="K39" s="102">
        <f t="shared" si="21"/>
        <v>0.1752314814814815</v>
      </c>
      <c r="L39" s="102">
        <f t="shared" si="22"/>
        <v>0.1752314814814815</v>
      </c>
      <c r="M39" s="102">
        <f t="shared" si="19"/>
        <v>0.002372685185185186</v>
      </c>
      <c r="N39" s="532">
        <v>0.5034722222222222</v>
      </c>
      <c r="O39" s="532">
        <v>0.6763310185185185</v>
      </c>
      <c r="P39" s="532">
        <v>0.6787037037037037</v>
      </c>
      <c r="Q39" s="477">
        <f t="shared" si="17"/>
        <v>0.1728587962962963</v>
      </c>
      <c r="R39" s="477">
        <f t="shared" si="17"/>
        <v>0.002372685185185186</v>
      </c>
      <c r="S39" s="477">
        <f t="shared" si="1"/>
        <v>0.1752314814814815</v>
      </c>
      <c r="T39" s="614">
        <f t="shared" si="20"/>
        <v>6.42007926023778</v>
      </c>
      <c r="U39" s="104"/>
      <c r="V39" s="520"/>
      <c r="W39" s="104"/>
      <c r="X39" s="104"/>
      <c r="Y39" s="520"/>
      <c r="Z39" s="520"/>
      <c r="AA39" s="520"/>
      <c r="AB39" s="522"/>
      <c r="AC39" s="104"/>
      <c r="AD39" s="104"/>
      <c r="AE39" s="104"/>
      <c r="AF39" s="104"/>
      <c r="AG39" s="104"/>
      <c r="AH39" s="104"/>
      <c r="AI39" s="104"/>
      <c r="AJ39" s="106"/>
      <c r="AK39" s="104"/>
      <c r="AL39" s="104"/>
      <c r="AM39" s="104"/>
      <c r="AN39" s="104"/>
      <c r="AO39" s="104"/>
      <c r="AP39" s="104"/>
      <c r="AQ39" s="104"/>
      <c r="AR39" s="106"/>
      <c r="AS39" s="104"/>
      <c r="AT39" s="104"/>
      <c r="AU39" s="104"/>
      <c r="AV39" s="104"/>
      <c r="AW39" s="104"/>
      <c r="AX39" s="104"/>
      <c r="AY39" s="104"/>
      <c r="AZ39" s="105"/>
      <c r="BA39" s="22"/>
      <c r="BB39" s="22"/>
      <c r="BC39" s="22"/>
      <c r="BD39" s="22"/>
      <c r="BE39" s="22"/>
      <c r="BF39" s="22"/>
      <c r="BG39" s="22"/>
      <c r="BH39" s="22"/>
      <c r="BI39" s="22"/>
      <c r="BJ39" s="22"/>
      <c r="BK39" s="22"/>
      <c r="BL39" s="22"/>
      <c r="BM39" s="22"/>
      <c r="BN39" s="22"/>
    </row>
    <row r="40" spans="1:52" ht="18" customHeight="1">
      <c r="A40" s="279" t="s">
        <v>416</v>
      </c>
      <c r="B40" s="332" t="s">
        <v>34</v>
      </c>
      <c r="C40" s="332"/>
      <c r="D40" s="141"/>
      <c r="E40" s="611">
        <v>8</v>
      </c>
      <c r="F40" s="611"/>
      <c r="G40" s="601">
        <v>1004</v>
      </c>
      <c r="H40" s="615" t="s">
        <v>427</v>
      </c>
      <c r="I40" s="615" t="s">
        <v>428</v>
      </c>
      <c r="J40" s="151">
        <f t="shared" si="18"/>
        <v>6.175349428208387</v>
      </c>
      <c r="K40" s="102">
        <f t="shared" si="21"/>
        <v>0.1821759259259259</v>
      </c>
      <c r="L40" s="102">
        <f t="shared" si="22"/>
        <v>0.1821759259259259</v>
      </c>
      <c r="M40" s="102">
        <f t="shared" si="19"/>
        <v>0.008900462962962874</v>
      </c>
      <c r="N40" s="532">
        <v>0.5034722222222222</v>
      </c>
      <c r="O40" s="532">
        <v>0.6767476851851852</v>
      </c>
      <c r="P40" s="532">
        <v>0.6856481481481481</v>
      </c>
      <c r="Q40" s="477">
        <f t="shared" si="17"/>
        <v>0.17327546296296303</v>
      </c>
      <c r="R40" s="477">
        <f t="shared" si="17"/>
        <v>0.008900462962962874</v>
      </c>
      <c r="S40" s="477">
        <f t="shared" si="1"/>
        <v>0.1821759259259259</v>
      </c>
      <c r="T40" s="614">
        <f t="shared" si="20"/>
        <v>6.175349428208387</v>
      </c>
      <c r="U40" s="104"/>
      <c r="V40" s="520"/>
      <c r="W40" s="104"/>
      <c r="X40" s="104"/>
      <c r="Y40" s="520"/>
      <c r="Z40" s="520"/>
      <c r="AA40" s="520"/>
      <c r="AB40" s="522"/>
      <c r="AC40" s="104"/>
      <c r="AD40" s="104"/>
      <c r="AE40" s="104"/>
      <c r="AF40" s="104"/>
      <c r="AG40" s="104"/>
      <c r="AH40" s="104"/>
      <c r="AI40" s="104"/>
      <c r="AJ40" s="106"/>
      <c r="AK40" s="104"/>
      <c r="AL40" s="104"/>
      <c r="AM40" s="104"/>
      <c r="AN40" s="104"/>
      <c r="AO40" s="104"/>
      <c r="AP40" s="104"/>
      <c r="AQ40" s="104"/>
      <c r="AR40" s="106"/>
      <c r="AS40" s="104"/>
      <c r="AT40" s="104"/>
      <c r="AU40" s="104"/>
      <c r="AV40" s="104"/>
      <c r="AW40" s="104"/>
      <c r="AX40" s="104"/>
      <c r="AY40" s="104"/>
      <c r="AZ40" s="106"/>
    </row>
    <row r="41" spans="1:52" ht="18" customHeight="1">
      <c r="A41" s="279" t="s">
        <v>416</v>
      </c>
      <c r="B41" s="332" t="s">
        <v>34</v>
      </c>
      <c r="C41" s="332"/>
      <c r="D41" s="141"/>
      <c r="E41" s="611" t="s">
        <v>372</v>
      </c>
      <c r="F41" s="611"/>
      <c r="G41" s="601">
        <v>1007</v>
      </c>
      <c r="H41" s="612" t="s">
        <v>40</v>
      </c>
      <c r="I41" s="613" t="s">
        <v>429</v>
      </c>
      <c r="J41" s="151">
        <f t="shared" si="18"/>
        <v>6.013363028953229</v>
      </c>
      <c r="K41" s="102">
        <f>+S41</f>
        <v>0.18708333333333338</v>
      </c>
      <c r="L41" s="102">
        <f>+P41-N41</f>
        <v>0.18708333333333338</v>
      </c>
      <c r="M41" s="102">
        <f t="shared" si="19"/>
        <v>0.014282407407407494</v>
      </c>
      <c r="N41" s="532">
        <v>0.5034722222222222</v>
      </c>
      <c r="O41" s="532">
        <v>0.6762731481481481</v>
      </c>
      <c r="P41" s="532">
        <v>0.6905555555555556</v>
      </c>
      <c r="Q41" s="477">
        <f t="shared" si="17"/>
        <v>0.17280092592592589</v>
      </c>
      <c r="R41" s="477">
        <f t="shared" si="17"/>
        <v>0.014282407407407494</v>
      </c>
      <c r="S41" s="477">
        <f t="shared" si="1"/>
        <v>0.18708333333333338</v>
      </c>
      <c r="T41" s="614">
        <f t="shared" si="20"/>
        <v>6.013363028953229</v>
      </c>
      <c r="U41" s="104"/>
      <c r="V41" s="520"/>
      <c r="W41" s="104"/>
      <c r="X41" s="104"/>
      <c r="Y41" s="520"/>
      <c r="Z41" s="520"/>
      <c r="AA41" s="520"/>
      <c r="AB41" s="522"/>
      <c r="AC41" s="104"/>
      <c r="AD41" s="104"/>
      <c r="AE41" s="104"/>
      <c r="AF41" s="104"/>
      <c r="AG41" s="104"/>
      <c r="AH41" s="104"/>
      <c r="AI41" s="104"/>
      <c r="AJ41" s="106"/>
      <c r="AK41" s="104"/>
      <c r="AL41" s="104"/>
      <c r="AM41" s="104"/>
      <c r="AN41" s="104"/>
      <c r="AO41" s="104"/>
      <c r="AP41" s="104"/>
      <c r="AQ41" s="104"/>
      <c r="AR41" s="106"/>
      <c r="AS41" s="104"/>
      <c r="AT41" s="104"/>
      <c r="AU41" s="104"/>
      <c r="AV41" s="104"/>
      <c r="AW41" s="104"/>
      <c r="AX41" s="104"/>
      <c r="AY41" s="104"/>
      <c r="AZ41" s="106"/>
    </row>
    <row r="42" spans="1:52" ht="18" customHeight="1">
      <c r="A42" s="279" t="s">
        <v>416</v>
      </c>
      <c r="B42" s="332" t="s">
        <v>34</v>
      </c>
      <c r="C42" s="332"/>
      <c r="D42" s="141"/>
      <c r="E42" s="611" t="s">
        <v>405</v>
      </c>
      <c r="F42" s="611"/>
      <c r="G42" s="601">
        <v>1003</v>
      </c>
      <c r="H42" s="615" t="s">
        <v>430</v>
      </c>
      <c r="I42" s="615" t="s">
        <v>431</v>
      </c>
      <c r="J42" s="151"/>
      <c r="K42" s="102"/>
      <c r="L42" s="102"/>
      <c r="M42" s="102"/>
      <c r="N42" s="532">
        <v>0.5034722222222222</v>
      </c>
      <c r="O42" s="532"/>
      <c r="P42" s="532"/>
      <c r="Q42" s="477"/>
      <c r="R42" s="477"/>
      <c r="S42" s="477"/>
      <c r="T42" s="614"/>
      <c r="U42" s="104"/>
      <c r="V42" s="520"/>
      <c r="W42" s="104"/>
      <c r="X42" s="104"/>
      <c r="Y42" s="520"/>
      <c r="Z42" s="520"/>
      <c r="AA42" s="520"/>
      <c r="AB42" s="522"/>
      <c r="AC42" s="104"/>
      <c r="AD42" s="104"/>
      <c r="AE42" s="104"/>
      <c r="AF42" s="104"/>
      <c r="AG42" s="104"/>
      <c r="AH42" s="104"/>
      <c r="AI42" s="104"/>
      <c r="AJ42" s="106"/>
      <c r="AK42" s="104"/>
      <c r="AL42" s="104"/>
      <c r="AM42" s="104"/>
      <c r="AN42" s="104"/>
      <c r="AO42" s="104"/>
      <c r="AP42" s="104"/>
      <c r="AQ42" s="104"/>
      <c r="AR42" s="106"/>
      <c r="AS42" s="104"/>
      <c r="AT42" s="104"/>
      <c r="AU42" s="104"/>
      <c r="AV42" s="104"/>
      <c r="AW42" s="104"/>
      <c r="AX42" s="104"/>
      <c r="AY42" s="104"/>
      <c r="AZ42" s="106"/>
    </row>
    <row r="43" spans="1:52" ht="18" customHeight="1">
      <c r="A43" s="279" t="s">
        <v>416</v>
      </c>
      <c r="B43" s="332" t="s">
        <v>34</v>
      </c>
      <c r="C43" s="332"/>
      <c r="D43" s="141"/>
      <c r="E43" s="611" t="s">
        <v>432</v>
      </c>
      <c r="F43" s="611"/>
      <c r="G43" s="601">
        <v>1009</v>
      </c>
      <c r="H43" s="615" t="s">
        <v>433</v>
      </c>
      <c r="I43" s="615" t="s">
        <v>434</v>
      </c>
      <c r="J43" s="151"/>
      <c r="K43" s="102"/>
      <c r="L43" s="102"/>
      <c r="M43" s="102"/>
      <c r="N43" s="532">
        <v>0.5034722222222222</v>
      </c>
      <c r="O43" s="532"/>
      <c r="P43" s="532"/>
      <c r="Q43" s="477"/>
      <c r="R43" s="477"/>
      <c r="S43" s="477"/>
      <c r="T43" s="614"/>
      <c r="U43" s="104"/>
      <c r="V43" s="104"/>
      <c r="W43" s="104"/>
      <c r="X43" s="104"/>
      <c r="Y43" s="104"/>
      <c r="Z43" s="104"/>
      <c r="AA43" s="104"/>
      <c r="AB43" s="106"/>
      <c r="AC43" s="104"/>
      <c r="AD43" s="104"/>
      <c r="AE43" s="104"/>
      <c r="AF43" s="104"/>
      <c r="AG43" s="104"/>
      <c r="AH43" s="104"/>
      <c r="AI43" s="104"/>
      <c r="AJ43" s="106"/>
      <c r="AK43" s="104"/>
      <c r="AL43" s="104"/>
      <c r="AM43" s="104"/>
      <c r="AN43" s="104"/>
      <c r="AO43" s="104"/>
      <c r="AP43" s="104"/>
      <c r="AQ43" s="104"/>
      <c r="AR43" s="106"/>
      <c r="AS43" s="104"/>
      <c r="AT43" s="104"/>
      <c r="AU43" s="104"/>
      <c r="AV43" s="104"/>
      <c r="AW43" s="104"/>
      <c r="AX43" s="104"/>
      <c r="AY43" s="104"/>
      <c r="AZ43" s="106"/>
    </row>
    <row r="44" spans="1:52" ht="18" customHeight="1">
      <c r="A44" s="279" t="s">
        <v>435</v>
      </c>
      <c r="B44" s="332" t="s">
        <v>34</v>
      </c>
      <c r="C44" s="332"/>
      <c r="D44" s="141"/>
      <c r="E44" s="611" t="s">
        <v>372</v>
      </c>
      <c r="F44" s="611"/>
      <c r="G44" s="601">
        <v>1008</v>
      </c>
      <c r="H44" s="612" t="s">
        <v>436</v>
      </c>
      <c r="I44" s="613" t="s">
        <v>44</v>
      </c>
      <c r="J44" s="151">
        <f>$E$66/(MINUTE(K44)/60+HOUR(K44)+SECOND(K44)/3600)</f>
        <v>9.346153846153847</v>
      </c>
      <c r="K44" s="102">
        <f>+S44</f>
        <v>0.12037037037037035</v>
      </c>
      <c r="L44" s="102">
        <f>+P44-N44</f>
        <v>0.12037037037037035</v>
      </c>
      <c r="M44" s="102">
        <f>+R44+Z42</f>
        <v>0.01142361111111112</v>
      </c>
      <c r="N44" s="532">
        <v>0.5034722222222222</v>
      </c>
      <c r="O44" s="532">
        <v>0.6124189814814814</v>
      </c>
      <c r="P44" s="532">
        <v>0.6238425925925926</v>
      </c>
      <c r="Q44" s="477">
        <f>O44-N44</f>
        <v>0.10894675925925923</v>
      </c>
      <c r="R44" s="477">
        <f>P44-O44</f>
        <v>0.01142361111111112</v>
      </c>
      <c r="S44" s="477">
        <f>P44-N44</f>
        <v>0.12037037037037035</v>
      </c>
      <c r="T44" s="614">
        <f>$D$61/(MINUTE(S44)/60+HOUR(S44)+SECOND(S44)/3600)</f>
        <v>9.346153846153847</v>
      </c>
      <c r="U44" s="104"/>
      <c r="V44" s="520"/>
      <c r="W44" s="104"/>
      <c r="X44" s="104"/>
      <c r="Y44" s="520"/>
      <c r="Z44" s="520"/>
      <c r="AA44" s="520"/>
      <c r="AB44" s="522"/>
      <c r="AC44" s="104"/>
      <c r="AD44" s="104"/>
      <c r="AE44" s="104"/>
      <c r="AF44" s="104"/>
      <c r="AG44" s="104"/>
      <c r="AH44" s="104"/>
      <c r="AI44" s="104"/>
      <c r="AJ44" s="106"/>
      <c r="AK44" s="104"/>
      <c r="AL44" s="104"/>
      <c r="AM44" s="104"/>
      <c r="AN44" s="104"/>
      <c r="AO44" s="104"/>
      <c r="AP44" s="104"/>
      <c r="AQ44" s="104"/>
      <c r="AR44" s="106"/>
      <c r="AS44" s="104"/>
      <c r="AT44" s="104"/>
      <c r="AU44" s="104"/>
      <c r="AV44" s="104"/>
      <c r="AW44" s="104"/>
      <c r="AX44" s="104"/>
      <c r="AY44" s="104"/>
      <c r="AZ44" s="106"/>
    </row>
    <row r="45" spans="1:52" ht="18" customHeight="1" thickBot="1">
      <c r="A45" s="110" t="s">
        <v>435</v>
      </c>
      <c r="B45" s="616" t="s">
        <v>34</v>
      </c>
      <c r="C45" s="616"/>
      <c r="D45" s="144"/>
      <c r="E45" s="617" t="s">
        <v>405</v>
      </c>
      <c r="F45" s="617"/>
      <c r="G45" s="489">
        <v>1010</v>
      </c>
      <c r="H45" s="618" t="s">
        <v>437</v>
      </c>
      <c r="I45" s="619" t="s">
        <v>438</v>
      </c>
      <c r="J45" s="145"/>
      <c r="K45" s="100"/>
      <c r="L45" s="100"/>
      <c r="M45" s="100"/>
      <c r="N45" s="620">
        <v>0.5034722222222222</v>
      </c>
      <c r="O45" s="620"/>
      <c r="P45" s="620"/>
      <c r="Q45" s="501"/>
      <c r="R45" s="501"/>
      <c r="S45" s="501"/>
      <c r="T45" s="621"/>
      <c r="U45" s="104"/>
      <c r="V45" s="104"/>
      <c r="W45" s="104"/>
      <c r="X45" s="104"/>
      <c r="Y45" s="104"/>
      <c r="Z45" s="104"/>
      <c r="AA45" s="104"/>
      <c r="AB45" s="106"/>
      <c r="AC45" s="104"/>
      <c r="AD45" s="104"/>
      <c r="AE45" s="104"/>
      <c r="AF45" s="104"/>
      <c r="AG45" s="104"/>
      <c r="AH45" s="104"/>
      <c r="AI45" s="104"/>
      <c r="AJ45" s="106"/>
      <c r="AK45" s="104"/>
      <c r="AL45" s="104"/>
      <c r="AM45" s="104"/>
      <c r="AN45" s="104"/>
      <c r="AO45" s="104"/>
      <c r="AP45" s="104"/>
      <c r="AQ45" s="104"/>
      <c r="AR45" s="106"/>
      <c r="AS45" s="104"/>
      <c r="AT45" s="104"/>
      <c r="AU45" s="104"/>
      <c r="AV45" s="104"/>
      <c r="AW45" s="104"/>
      <c r="AX45" s="104"/>
      <c r="AY45" s="104"/>
      <c r="AZ45" s="106"/>
    </row>
    <row r="46" spans="1:52" ht="18" customHeight="1">
      <c r="A46" s="622"/>
      <c r="B46" s="622"/>
      <c r="C46" s="622"/>
      <c r="D46" s="623"/>
      <c r="E46" s="624"/>
      <c r="F46" s="624"/>
      <c r="G46" s="623"/>
      <c r="H46" s="625"/>
      <c r="I46" s="197"/>
      <c r="J46" s="626"/>
      <c r="K46" s="627"/>
      <c r="L46" s="627"/>
      <c r="M46" s="627"/>
      <c r="N46" s="626"/>
      <c r="O46" s="626"/>
      <c r="P46" s="626"/>
      <c r="Q46" s="626"/>
      <c r="R46" s="626"/>
      <c r="S46" s="626"/>
      <c r="T46" s="626"/>
      <c r="U46" s="104"/>
      <c r="V46" s="104"/>
      <c r="W46" s="104"/>
      <c r="X46" s="104"/>
      <c r="Y46" s="104"/>
      <c r="Z46" s="104"/>
      <c r="AA46" s="104"/>
      <c r="AB46" s="106"/>
      <c r="AC46" s="104"/>
      <c r="AD46" s="104"/>
      <c r="AE46" s="104"/>
      <c r="AF46" s="104"/>
      <c r="AG46" s="104"/>
      <c r="AH46" s="104"/>
      <c r="AI46" s="104"/>
      <c r="AJ46" s="106"/>
      <c r="AK46" s="104"/>
      <c r="AL46" s="104"/>
      <c r="AM46" s="104"/>
      <c r="AN46" s="104"/>
      <c r="AO46" s="104"/>
      <c r="AP46" s="104"/>
      <c r="AQ46" s="104"/>
      <c r="AR46" s="106"/>
      <c r="AS46" s="104"/>
      <c r="AT46" s="104"/>
      <c r="AU46" s="104"/>
      <c r="AV46" s="104"/>
      <c r="AW46" s="104"/>
      <c r="AX46" s="104"/>
      <c r="AY46" s="104"/>
      <c r="AZ46" s="106"/>
    </row>
    <row r="47" spans="1:52" ht="18" customHeight="1">
      <c r="A47" s="622"/>
      <c r="B47" s="622"/>
      <c r="C47" s="622"/>
      <c r="D47" s="623"/>
      <c r="E47" s="624"/>
      <c r="F47" s="624"/>
      <c r="G47" s="623"/>
      <c r="H47" s="625"/>
      <c r="I47" s="628"/>
      <c r="J47" s="626"/>
      <c r="K47" s="627"/>
      <c r="L47" s="627"/>
      <c r="M47" s="627"/>
      <c r="N47" s="104"/>
      <c r="O47" s="104"/>
      <c r="P47" s="104"/>
      <c r="Q47" s="520"/>
      <c r="R47" s="520"/>
      <c r="S47" s="520"/>
      <c r="T47" s="626"/>
      <c r="U47" s="104"/>
      <c r="V47" s="104"/>
      <c r="W47" s="104"/>
      <c r="X47" s="104"/>
      <c r="Y47" s="104"/>
      <c r="Z47" s="104"/>
      <c r="AA47" s="104"/>
      <c r="AB47" s="106"/>
      <c r="AC47" s="104"/>
      <c r="AD47" s="104"/>
      <c r="AE47" s="104"/>
      <c r="AF47" s="104"/>
      <c r="AG47" s="104"/>
      <c r="AH47" s="104"/>
      <c r="AI47" s="104"/>
      <c r="AJ47" s="106"/>
      <c r="AK47" s="104"/>
      <c r="AL47" s="104"/>
      <c r="AM47" s="104"/>
      <c r="AN47" s="104"/>
      <c r="AO47" s="104"/>
      <c r="AP47" s="104"/>
      <c r="AQ47" s="104"/>
      <c r="AR47" s="106"/>
      <c r="AS47" s="104"/>
      <c r="AT47" s="104"/>
      <c r="AU47" s="104"/>
      <c r="AV47" s="104"/>
      <c r="AW47" s="104"/>
      <c r="AX47" s="104"/>
      <c r="AY47" s="104"/>
      <c r="AZ47" s="106"/>
    </row>
    <row r="48" spans="1:52" ht="18" customHeight="1">
      <c r="A48" s="622" t="s">
        <v>439</v>
      </c>
      <c r="B48" s="1032">
        <v>42</v>
      </c>
      <c r="C48" s="622"/>
      <c r="D48" s="623"/>
      <c r="E48" s="624"/>
      <c r="F48" s="624"/>
      <c r="G48" s="623"/>
      <c r="H48" s="625"/>
      <c r="I48" s="628"/>
      <c r="J48" s="626"/>
      <c r="K48" s="627"/>
      <c r="L48" s="627"/>
      <c r="M48" s="627"/>
      <c r="N48" s="104"/>
      <c r="O48" s="104"/>
      <c r="P48" s="104"/>
      <c r="Q48" s="520"/>
      <c r="R48" s="520"/>
      <c r="S48" s="520"/>
      <c r="T48" s="626"/>
      <c r="U48" s="104"/>
      <c r="V48" s="104"/>
      <c r="W48" s="104"/>
      <c r="X48" s="104"/>
      <c r="Y48" s="104"/>
      <c r="Z48" s="104"/>
      <c r="AA48" s="104"/>
      <c r="AB48" s="106"/>
      <c r="AC48" s="104"/>
      <c r="AD48" s="104"/>
      <c r="AE48" s="104"/>
      <c r="AF48" s="104"/>
      <c r="AG48" s="104"/>
      <c r="AH48" s="104"/>
      <c r="AI48" s="104"/>
      <c r="AJ48" s="106"/>
      <c r="AK48" s="104"/>
      <c r="AL48" s="104"/>
      <c r="AM48" s="104"/>
      <c r="AN48" s="104"/>
      <c r="AO48" s="104"/>
      <c r="AP48" s="104"/>
      <c r="AQ48" s="104"/>
      <c r="AR48" s="106"/>
      <c r="AS48" s="104"/>
      <c r="AT48" s="104"/>
      <c r="AU48" s="104"/>
      <c r="AV48" s="104"/>
      <c r="AW48" s="104"/>
      <c r="AX48" s="104"/>
      <c r="AY48" s="104"/>
      <c r="AZ48" s="106"/>
    </row>
    <row r="49" spans="1:52" ht="18" customHeight="1">
      <c r="A49" s="622"/>
      <c r="B49" s="622"/>
      <c r="C49" s="622"/>
      <c r="D49" s="623"/>
      <c r="E49" s="624"/>
      <c r="F49" s="624"/>
      <c r="G49" s="623"/>
      <c r="H49" s="625"/>
      <c r="I49" s="628"/>
      <c r="J49" s="626"/>
      <c r="K49" s="627"/>
      <c r="L49" s="627"/>
      <c r="M49" s="627"/>
      <c r="N49" s="104"/>
      <c r="O49" s="104"/>
      <c r="P49" s="104"/>
      <c r="Q49" s="520"/>
      <c r="R49" s="520"/>
      <c r="S49" s="520"/>
      <c r="T49" s="626"/>
      <c r="U49" s="104"/>
      <c r="V49" s="104"/>
      <c r="W49" s="104"/>
      <c r="X49" s="104"/>
      <c r="Y49" s="104"/>
      <c r="Z49" s="104"/>
      <c r="AA49" s="104"/>
      <c r="AB49" s="106"/>
      <c r="AC49" s="104"/>
      <c r="AD49" s="104"/>
      <c r="AE49" s="104"/>
      <c r="AF49" s="104"/>
      <c r="AG49" s="104"/>
      <c r="AH49" s="104"/>
      <c r="AI49" s="104"/>
      <c r="AJ49" s="106"/>
      <c r="AK49" s="104"/>
      <c r="AL49" s="104"/>
      <c r="AM49" s="104"/>
      <c r="AN49" s="104"/>
      <c r="AO49" s="104"/>
      <c r="AP49" s="104"/>
      <c r="AQ49" s="104"/>
      <c r="AR49" s="106"/>
      <c r="AS49" s="104"/>
      <c r="AT49" s="104"/>
      <c r="AU49" s="104"/>
      <c r="AV49" s="104"/>
      <c r="AW49" s="104"/>
      <c r="AX49" s="104"/>
      <c r="AY49" s="104"/>
      <c r="AZ49" s="106"/>
    </row>
    <row r="50" spans="1:52" ht="18" customHeight="1">
      <c r="A50" s="622"/>
      <c r="B50" s="622"/>
      <c r="C50" s="622"/>
      <c r="D50" s="623"/>
      <c r="E50" s="624"/>
      <c r="F50" s="624"/>
      <c r="G50" s="623"/>
      <c r="H50" s="625"/>
      <c r="I50" s="628"/>
      <c r="J50" s="626"/>
      <c r="K50" s="627"/>
      <c r="L50" s="627"/>
      <c r="M50" s="627"/>
      <c r="N50" s="104"/>
      <c r="O50" s="104"/>
      <c r="P50" s="104"/>
      <c r="Q50" s="520"/>
      <c r="R50" s="520"/>
      <c r="S50" s="520"/>
      <c r="T50" s="626"/>
      <c r="U50" s="104"/>
      <c r="V50" s="104"/>
      <c r="W50" s="104"/>
      <c r="X50" s="104"/>
      <c r="Y50" s="104"/>
      <c r="Z50" s="104"/>
      <c r="AA50" s="104"/>
      <c r="AB50" s="106"/>
      <c r="AC50" s="104"/>
      <c r="AD50" s="104"/>
      <c r="AE50" s="104"/>
      <c r="AF50" s="104"/>
      <c r="AG50" s="104"/>
      <c r="AH50" s="104"/>
      <c r="AI50" s="104"/>
      <c r="AJ50" s="106"/>
      <c r="AK50" s="104"/>
      <c r="AL50" s="104"/>
      <c r="AM50" s="104"/>
      <c r="AN50" s="104"/>
      <c r="AO50" s="104"/>
      <c r="AP50" s="104"/>
      <c r="AQ50" s="104"/>
      <c r="AR50" s="106"/>
      <c r="AS50" s="104"/>
      <c r="AT50" s="104"/>
      <c r="AU50" s="104"/>
      <c r="AV50" s="104"/>
      <c r="AW50" s="104"/>
      <c r="AX50" s="104"/>
      <c r="AY50" s="104"/>
      <c r="AZ50" s="106"/>
    </row>
    <row r="51" spans="1:52" ht="18" customHeight="1">
      <c r="A51" s="622"/>
      <c r="B51" s="622"/>
      <c r="C51" s="622"/>
      <c r="D51" s="623"/>
      <c r="E51" s="624"/>
      <c r="F51" s="624"/>
      <c r="G51" s="623"/>
      <c r="H51" s="625"/>
      <c r="I51" s="628"/>
      <c r="J51" s="626"/>
      <c r="K51" s="627"/>
      <c r="L51" s="627"/>
      <c r="M51" s="627"/>
      <c r="N51" s="104"/>
      <c r="O51" s="104"/>
      <c r="P51" s="104"/>
      <c r="Q51" s="520"/>
      <c r="R51" s="520"/>
      <c r="S51" s="520"/>
      <c r="T51" s="626"/>
      <c r="U51" s="104"/>
      <c r="V51" s="104"/>
      <c r="W51" s="104"/>
      <c r="X51" s="104"/>
      <c r="Y51" s="104"/>
      <c r="Z51" s="104"/>
      <c r="AA51" s="104"/>
      <c r="AB51" s="106"/>
      <c r="AC51" s="104"/>
      <c r="AD51" s="104"/>
      <c r="AE51" s="104"/>
      <c r="AF51" s="104"/>
      <c r="AG51" s="104"/>
      <c r="AH51" s="104"/>
      <c r="AI51" s="104"/>
      <c r="AJ51" s="106"/>
      <c r="AK51" s="104"/>
      <c r="AL51" s="104"/>
      <c r="AM51" s="104"/>
      <c r="AN51" s="104"/>
      <c r="AO51" s="104"/>
      <c r="AP51" s="104"/>
      <c r="AQ51" s="104"/>
      <c r="AR51" s="106"/>
      <c r="AS51" s="104"/>
      <c r="AT51" s="104"/>
      <c r="AU51" s="104"/>
      <c r="AV51" s="104"/>
      <c r="AW51" s="104"/>
      <c r="AX51" s="104"/>
      <c r="AY51" s="104"/>
      <c r="AZ51" s="106"/>
    </row>
    <row r="52" spans="1:24" ht="15.75">
      <c r="A52" s="22"/>
      <c r="B52" s="22"/>
      <c r="C52" s="5"/>
      <c r="D52" s="22"/>
      <c r="E52" s="22"/>
      <c r="F52" s="22"/>
      <c r="G52" s="22"/>
      <c r="H52" s="22"/>
      <c r="I52" s="22"/>
      <c r="J52" s="22"/>
      <c r="K52" s="22"/>
      <c r="L52" s="22"/>
      <c r="M52" s="22"/>
      <c r="N52" s="22"/>
      <c r="O52" s="22"/>
      <c r="P52" s="22"/>
      <c r="Q52" s="22"/>
      <c r="R52" s="22"/>
      <c r="S52" s="22"/>
      <c r="T52" s="22"/>
      <c r="U52" s="22"/>
      <c r="V52" s="22"/>
      <c r="W52" s="22"/>
      <c r="X52" s="22"/>
    </row>
    <row r="53" spans="1:24" ht="16.5" thickBot="1">
      <c r="A53" s="22"/>
      <c r="B53" s="22"/>
      <c r="C53" s="5"/>
      <c r="D53" s="22"/>
      <c r="E53" s="22"/>
      <c r="F53" s="22"/>
      <c r="G53" s="22"/>
      <c r="H53" s="22"/>
      <c r="I53" s="22"/>
      <c r="J53" s="22"/>
      <c r="K53" s="22"/>
      <c r="L53" s="22"/>
      <c r="M53" s="22"/>
      <c r="N53" s="629"/>
      <c r="O53" s="22"/>
      <c r="P53" s="22"/>
      <c r="Q53" s="22"/>
      <c r="R53" s="22"/>
      <c r="S53" s="22"/>
      <c r="T53" s="22"/>
      <c r="U53" s="22"/>
      <c r="V53" s="22"/>
      <c r="W53" s="22"/>
      <c r="X53" s="22"/>
    </row>
    <row r="54" spans="1:24" ht="15.75">
      <c r="A54" s="1225" t="s">
        <v>45</v>
      </c>
      <c r="B54" s="22"/>
      <c r="C54" s="5"/>
      <c r="D54" s="22"/>
      <c r="E54" s="22" t="s">
        <v>49</v>
      </c>
      <c r="F54" s="22"/>
      <c r="G54" s="22"/>
      <c r="H54" s="22"/>
      <c r="I54" s="22"/>
      <c r="J54" s="22"/>
      <c r="K54" s="22"/>
      <c r="L54" s="22"/>
      <c r="M54" s="22"/>
      <c r="N54" s="629"/>
      <c r="O54" s="22"/>
      <c r="P54" s="22"/>
      <c r="Q54" s="22"/>
      <c r="R54" s="22"/>
      <c r="S54" s="22"/>
      <c r="T54" s="22"/>
      <c r="U54" s="22"/>
      <c r="V54" s="22"/>
      <c r="W54" s="22"/>
      <c r="X54" s="22"/>
    </row>
    <row r="55" spans="1:24" ht="15.75">
      <c r="A55" s="1226"/>
      <c r="B55" s="22"/>
      <c r="C55" s="5"/>
      <c r="D55" s="22"/>
      <c r="E55" s="22" t="s">
        <v>50</v>
      </c>
      <c r="F55" s="22"/>
      <c r="G55" s="22"/>
      <c r="H55" s="22"/>
      <c r="I55" s="22"/>
      <c r="J55" s="22"/>
      <c r="K55" s="22"/>
      <c r="L55" s="22"/>
      <c r="M55" s="22"/>
      <c r="N55" s="629"/>
      <c r="O55" s="22"/>
      <c r="P55" s="22"/>
      <c r="Q55" s="22"/>
      <c r="R55" s="22"/>
      <c r="S55" s="22"/>
      <c r="T55" s="22"/>
      <c r="U55" s="22"/>
      <c r="V55" s="22"/>
      <c r="W55" s="22"/>
      <c r="X55" s="22"/>
    </row>
    <row r="56" spans="1:24" ht="16.5" thickBot="1">
      <c r="A56" s="1227"/>
      <c r="B56" s="22"/>
      <c r="C56" s="5"/>
      <c r="D56" s="22"/>
      <c r="E56" s="22" t="s">
        <v>51</v>
      </c>
      <c r="F56" s="22"/>
      <c r="G56" s="22"/>
      <c r="H56" s="22"/>
      <c r="I56" s="22"/>
      <c r="J56" s="22"/>
      <c r="K56" s="22"/>
      <c r="L56" s="22"/>
      <c r="M56" s="22"/>
      <c r="N56" s="22"/>
      <c r="O56" s="22"/>
      <c r="P56" s="22"/>
      <c r="Q56" s="22"/>
      <c r="R56" s="22"/>
      <c r="S56" s="22"/>
      <c r="T56" s="22"/>
      <c r="U56" s="22"/>
      <c r="V56" s="22"/>
      <c r="W56" s="22"/>
      <c r="X56" s="22"/>
    </row>
    <row r="57" spans="1:7" ht="15.75">
      <c r="A57" s="123">
        <v>0.034722222222222224</v>
      </c>
      <c r="E57" t="s">
        <v>52</v>
      </c>
      <c r="G57" s="630"/>
    </row>
    <row r="58" ht="16.5" thickBot="1">
      <c r="A58" s="124">
        <v>0.027777777777777776</v>
      </c>
    </row>
    <row r="59" ht="16.5" thickBot="1"/>
    <row r="60" spans="1:8" ht="15.75">
      <c r="A60" s="631"/>
      <c r="B60" s="632">
        <v>120</v>
      </c>
      <c r="C60" s="632">
        <v>80</v>
      </c>
      <c r="D60" s="632">
        <v>40</v>
      </c>
      <c r="E60" s="632">
        <v>20</v>
      </c>
      <c r="F60" s="633"/>
      <c r="G60" s="634"/>
      <c r="H60" s="63"/>
    </row>
    <row r="61" spans="1:8" ht="18">
      <c r="A61" s="635">
        <v>1</v>
      </c>
      <c r="B61" s="636">
        <v>31</v>
      </c>
      <c r="C61" s="637">
        <v>34</v>
      </c>
      <c r="D61" s="638">
        <v>27</v>
      </c>
      <c r="E61" s="638">
        <v>27</v>
      </c>
      <c r="F61" s="639"/>
      <c r="G61" s="640"/>
      <c r="H61" s="65"/>
    </row>
    <row r="62" spans="1:8" ht="18">
      <c r="A62" s="635">
        <v>2</v>
      </c>
      <c r="B62" s="637">
        <v>34</v>
      </c>
      <c r="C62" s="638">
        <v>27</v>
      </c>
      <c r="D62" s="641">
        <v>16</v>
      </c>
      <c r="E62" s="642"/>
      <c r="F62" s="639"/>
      <c r="G62" s="643"/>
      <c r="H62" s="66"/>
    </row>
    <row r="63" spans="1:8" ht="18">
      <c r="A63" s="635">
        <v>3</v>
      </c>
      <c r="B63" s="638">
        <v>27</v>
      </c>
      <c r="C63" s="644">
        <v>20</v>
      </c>
      <c r="D63" s="641"/>
      <c r="E63" s="3"/>
      <c r="F63" s="645"/>
      <c r="G63" s="643"/>
      <c r="H63" s="67"/>
    </row>
    <row r="64" spans="1:8" ht="18">
      <c r="A64" s="635">
        <v>4</v>
      </c>
      <c r="B64" s="646">
        <v>16</v>
      </c>
      <c r="C64" s="647"/>
      <c r="D64" s="648"/>
      <c r="E64" s="69"/>
      <c r="F64" s="649"/>
      <c r="G64" s="643"/>
      <c r="H64" s="67"/>
    </row>
    <row r="65" spans="1:9" ht="18.75" thickBot="1">
      <c r="A65" s="635">
        <v>5</v>
      </c>
      <c r="B65" s="650">
        <v>16</v>
      </c>
      <c r="C65" s="69"/>
      <c r="D65" s="648"/>
      <c r="E65" s="69"/>
      <c r="F65" s="649"/>
      <c r="G65" s="643"/>
      <c r="H65" s="651"/>
      <c r="I65" s="652"/>
    </row>
    <row r="66" spans="1:9" ht="16.5" thickBot="1">
      <c r="A66" s="653" t="s">
        <v>35</v>
      </c>
      <c r="B66" s="654">
        <f>SUM(B61:B65)</f>
        <v>124</v>
      </c>
      <c r="C66" s="654">
        <f>SUM(C61:C65)</f>
        <v>81</v>
      </c>
      <c r="D66" s="654">
        <f>SUM(D61:D65)</f>
        <v>43</v>
      </c>
      <c r="E66" s="654">
        <f>SUM(E61:E65)</f>
        <v>27</v>
      </c>
      <c r="F66" s="655"/>
      <c r="G66" s="656">
        <f>SUM(G61:G65)</f>
        <v>0</v>
      </c>
      <c r="H66" s="65"/>
      <c r="I66" s="68"/>
    </row>
    <row r="68" ht="15.75">
      <c r="A68" s="125"/>
    </row>
  </sheetData>
  <sheetProtection/>
  <mergeCells count="6">
    <mergeCell ref="N1:T1"/>
    <mergeCell ref="U1:AB1"/>
    <mergeCell ref="AC1:AJ1"/>
    <mergeCell ref="AK1:AR1"/>
    <mergeCell ref="AS1:AZ1"/>
    <mergeCell ref="A54:A56"/>
  </mergeCells>
  <printOptions/>
  <pageMargins left="0.7" right="0.7" top="0.75" bottom="0.75" header="0.3" footer="0.3"/>
  <pageSetup horizontalDpi="600" verticalDpi="600" orientation="portrait" r:id="rId1"/>
  <ignoredErrors>
    <ignoredError sqref="B66:E66" formulaRange="1"/>
  </ignoredErrors>
</worksheet>
</file>

<file path=xl/worksheets/sheet8.xml><?xml version="1.0" encoding="utf-8"?>
<worksheet xmlns="http://schemas.openxmlformats.org/spreadsheetml/2006/main" xmlns:r="http://schemas.openxmlformats.org/officeDocument/2006/relationships">
  <dimension ref="A1:AT51"/>
  <sheetViews>
    <sheetView zoomScale="93" zoomScaleNormal="93" zoomScalePageLayoutView="0" workbookViewId="0" topLeftCell="A1">
      <pane xSplit="9" ySplit="2" topLeftCell="J15" activePane="bottomRight" state="frozen"/>
      <selection pane="topLeft" activeCell="A1" sqref="A1"/>
      <selection pane="topRight" activeCell="I1" sqref="I1"/>
      <selection pane="bottomLeft" activeCell="A3" sqref="A3"/>
      <selection pane="bottomRight" activeCell="H21" sqref="H21"/>
    </sheetView>
  </sheetViews>
  <sheetFormatPr defaultColWidth="11.00390625" defaultRowHeight="15.75"/>
  <cols>
    <col min="1" max="1" width="7.75390625" style="0" customWidth="1"/>
    <col min="2" max="2" width="7.375" style="0" bestFit="1" customWidth="1"/>
    <col min="3" max="3" width="6.75390625" style="1" bestFit="1" customWidth="1"/>
    <col min="4" max="5" width="7.75390625" style="0" customWidth="1"/>
    <col min="6" max="6" width="7.375" style="0" bestFit="1" customWidth="1"/>
    <col min="7" max="7" width="7.625" style="0" bestFit="1" customWidth="1"/>
    <col min="8" max="8" width="25.50390625" style="0" bestFit="1" customWidth="1"/>
    <col min="9" max="9" width="25.125" style="0" customWidth="1"/>
    <col min="10" max="10" width="5.875" style="0" bestFit="1" customWidth="1"/>
    <col min="11" max="11" width="19.875" style="0" bestFit="1" customWidth="1"/>
    <col min="12" max="12" width="7.00390625" style="0" bestFit="1" customWidth="1"/>
    <col min="13" max="13" width="6.375" style="0" bestFit="1" customWidth="1"/>
    <col min="14" max="14" width="7.00390625" style="0" customWidth="1"/>
    <col min="15" max="15" width="5.875" style="0" hidden="1" customWidth="1"/>
    <col min="16" max="16" width="6.625" style="0" bestFit="1" customWidth="1"/>
    <col min="17" max="19" width="5.75390625" style="0" bestFit="1" customWidth="1"/>
    <col min="20" max="20" width="5.875" style="0" bestFit="1" customWidth="1"/>
    <col min="21" max="21" width="7.125" style="0" bestFit="1" customWidth="1"/>
    <col min="22" max="22" width="5.875" style="0" bestFit="1" customWidth="1"/>
    <col min="23" max="23" width="6.375" style="0" bestFit="1" customWidth="1"/>
    <col min="24" max="24" width="5.75390625" style="0" bestFit="1" customWidth="1"/>
    <col min="25" max="25" width="5.875" style="0" hidden="1" customWidth="1"/>
    <col min="26" max="27" width="6.125" style="0" bestFit="1" customWidth="1"/>
    <col min="28" max="30" width="7.125" style="0" bestFit="1" customWidth="1"/>
    <col min="31" max="31" width="7.00390625" style="0" bestFit="1" customWidth="1"/>
    <col min="32" max="32" width="6.125" style="0" bestFit="1" customWidth="1"/>
    <col min="33" max="33" width="5.875" style="0" hidden="1" customWidth="1"/>
    <col min="34" max="34" width="6.125" style="0" bestFit="1" customWidth="1"/>
    <col min="35" max="35" width="6.50390625" style="0" bestFit="1" customWidth="1"/>
    <col min="36" max="37" width="7.125" style="0" bestFit="1" customWidth="1"/>
    <col min="38" max="38" width="6.50390625" style="0" bestFit="1" customWidth="1"/>
    <col min="39" max="39" width="6.25390625" style="128" bestFit="1" customWidth="1"/>
    <col min="40" max="40" width="7.125" style="128" bestFit="1" customWidth="1"/>
    <col min="41" max="42" width="6.25390625" style="128" bestFit="1" customWidth="1"/>
    <col min="43" max="45" width="7.125" style="128" bestFit="1" customWidth="1"/>
    <col min="46" max="46" width="6.50390625" style="128" bestFit="1" customWidth="1"/>
    <col min="47" max="16384" width="11.00390625" style="128" customWidth="1"/>
  </cols>
  <sheetData>
    <row r="1" spans="1:46" ht="18.75" thickBot="1">
      <c r="A1" s="62"/>
      <c r="B1" s="62"/>
      <c r="C1" s="62"/>
      <c r="D1" s="62"/>
      <c r="E1" s="62"/>
      <c r="F1" s="75"/>
      <c r="G1" s="62"/>
      <c r="H1" s="62"/>
      <c r="I1" s="762">
        <v>0.041666666666666664</v>
      </c>
      <c r="J1" s="762"/>
      <c r="K1" s="761">
        <v>0.003472222222222222</v>
      </c>
      <c r="L1" s="86"/>
      <c r="M1" s="70"/>
      <c r="N1" s="70"/>
      <c r="O1" s="62"/>
      <c r="P1" s="62"/>
      <c r="Q1" s="1209" t="s">
        <v>447</v>
      </c>
      <c r="R1" s="1210"/>
      <c r="S1" s="1210"/>
      <c r="T1" s="1210"/>
      <c r="U1" s="1210"/>
      <c r="V1" s="1210"/>
      <c r="W1" s="1211"/>
      <c r="X1" s="1213" t="s">
        <v>448</v>
      </c>
      <c r="Y1" s="1213"/>
      <c r="Z1" s="1213"/>
      <c r="AA1" s="1213"/>
      <c r="AB1" s="1213"/>
      <c r="AC1" s="1213"/>
      <c r="AD1" s="1213"/>
      <c r="AE1" s="1214"/>
      <c r="AF1" s="1212" t="s">
        <v>449</v>
      </c>
      <c r="AG1" s="1213"/>
      <c r="AH1" s="1213"/>
      <c r="AI1" s="1213"/>
      <c r="AJ1" s="1213"/>
      <c r="AK1" s="1213"/>
      <c r="AL1" s="1213"/>
      <c r="AM1" s="1212" t="s">
        <v>450</v>
      </c>
      <c r="AN1" s="1213"/>
      <c r="AO1" s="1213"/>
      <c r="AP1" s="1213"/>
      <c r="AQ1" s="1213"/>
      <c r="AR1" s="1213"/>
      <c r="AS1" s="1213"/>
      <c r="AT1" s="1214"/>
    </row>
    <row r="2" spans="1:46" ht="71.25" customHeight="1" thickBot="1">
      <c r="A2" s="87" t="s">
        <v>53</v>
      </c>
      <c r="B2" s="89" t="s">
        <v>604</v>
      </c>
      <c r="C2" s="89" t="s">
        <v>104</v>
      </c>
      <c r="D2" s="89" t="s">
        <v>504</v>
      </c>
      <c r="E2" s="89" t="s">
        <v>55</v>
      </c>
      <c r="F2" s="89" t="s">
        <v>56</v>
      </c>
      <c r="G2" s="89" t="s">
        <v>57</v>
      </c>
      <c r="H2" s="89" t="s">
        <v>3</v>
      </c>
      <c r="I2" s="89" t="s">
        <v>451</v>
      </c>
      <c r="J2" s="389" t="s">
        <v>6</v>
      </c>
      <c r="K2" s="293" t="s">
        <v>452</v>
      </c>
      <c r="L2" s="661" t="s">
        <v>20</v>
      </c>
      <c r="M2" s="91" t="s">
        <v>21</v>
      </c>
      <c r="N2" s="92" t="s">
        <v>46</v>
      </c>
      <c r="O2" s="93" t="s">
        <v>22</v>
      </c>
      <c r="P2" s="129" t="s">
        <v>23</v>
      </c>
      <c r="Q2" s="130" t="s">
        <v>24</v>
      </c>
      <c r="R2" s="130" t="s">
        <v>25</v>
      </c>
      <c r="S2" s="131" t="s">
        <v>26</v>
      </c>
      <c r="T2" s="131" t="s">
        <v>27</v>
      </c>
      <c r="U2" s="131" t="s">
        <v>28</v>
      </c>
      <c r="V2" s="132" t="s">
        <v>29</v>
      </c>
      <c r="W2" s="134" t="s">
        <v>23</v>
      </c>
      <c r="X2" s="133" t="s">
        <v>47</v>
      </c>
      <c r="Y2" s="130" t="s">
        <v>24</v>
      </c>
      <c r="Z2" s="130" t="s">
        <v>25</v>
      </c>
      <c r="AA2" s="131" t="s">
        <v>26</v>
      </c>
      <c r="AB2" s="131" t="s">
        <v>41</v>
      </c>
      <c r="AC2" s="131" t="s">
        <v>28</v>
      </c>
      <c r="AD2" s="132" t="s">
        <v>29</v>
      </c>
      <c r="AE2" s="129" t="s">
        <v>23</v>
      </c>
      <c r="AF2" s="133" t="s">
        <v>47</v>
      </c>
      <c r="AG2" s="130" t="s">
        <v>24</v>
      </c>
      <c r="AH2" s="130" t="s">
        <v>25</v>
      </c>
      <c r="AI2" s="131" t="s">
        <v>26</v>
      </c>
      <c r="AJ2" s="131" t="s">
        <v>41</v>
      </c>
      <c r="AK2" s="131" t="s">
        <v>28</v>
      </c>
      <c r="AL2" s="132" t="s">
        <v>29</v>
      </c>
      <c r="AM2" s="129" t="s">
        <v>23</v>
      </c>
      <c r="AN2" s="133" t="s">
        <v>47</v>
      </c>
      <c r="AO2" s="130" t="s">
        <v>24</v>
      </c>
      <c r="AP2" s="130" t="s">
        <v>25</v>
      </c>
      <c r="AQ2" s="131" t="s">
        <v>26</v>
      </c>
      <c r="AR2" s="131" t="s">
        <v>41</v>
      </c>
      <c r="AS2" s="131" t="s">
        <v>28</v>
      </c>
      <c r="AT2" s="132" t="s">
        <v>29</v>
      </c>
    </row>
    <row r="3" spans="1:46" ht="18" customHeight="1">
      <c r="A3" s="114" t="s">
        <v>105</v>
      </c>
      <c r="B3" s="136" t="s">
        <v>453</v>
      </c>
      <c r="C3" s="82">
        <v>1</v>
      </c>
      <c r="D3" s="833">
        <v>1</v>
      </c>
      <c r="E3" s="267">
        <v>47</v>
      </c>
      <c r="F3" s="82"/>
      <c r="G3" s="294">
        <v>8</v>
      </c>
      <c r="H3" s="662" t="s">
        <v>500</v>
      </c>
      <c r="I3" s="663">
        <v>8046</v>
      </c>
      <c r="J3" s="765" t="s">
        <v>454</v>
      </c>
      <c r="K3" s="767">
        <v>8049</v>
      </c>
      <c r="L3" s="309">
        <f aca="true" t="shared" si="0" ref="L3:L8">$B$49/(MINUTE(M3)/60+HOUR(M3)+SECOND(M3)/3600)</f>
        <v>16.881134133042533</v>
      </c>
      <c r="M3" s="98">
        <f aca="true" t="shared" si="1" ref="M3:M8">+U3+AC3+AK3+AQ3</f>
        <v>0.21226851851851852</v>
      </c>
      <c r="N3" s="98">
        <f aca="true" t="shared" si="2" ref="N3:N8">+AO3-P3-A$42*3</f>
        <v>0.21226851851851852</v>
      </c>
      <c r="O3" s="99">
        <f aca="true" t="shared" si="3" ref="O3:O8">+T3+AB3+AJ3</f>
        <v>0.011504629629629726</v>
      </c>
      <c r="P3" s="664">
        <v>0.25</v>
      </c>
      <c r="Q3" s="665">
        <v>0.3055787037037037</v>
      </c>
      <c r="R3" s="665">
        <v>0.3106365740740741</v>
      </c>
      <c r="S3" s="666">
        <f aca="true" t="shared" si="4" ref="S3:T11">Q3-P3</f>
        <v>0.055578703703703713</v>
      </c>
      <c r="T3" s="666">
        <f t="shared" si="4"/>
        <v>0.005057870370370365</v>
      </c>
      <c r="U3" s="666">
        <f aca="true" t="shared" si="5" ref="U3:U11">R3-P3</f>
        <v>0.06063657407407408</v>
      </c>
      <c r="V3" s="667">
        <f aca="true" t="shared" si="6" ref="V3:V11">$B$45/(MINUTE(U3)/60+HOUR(U3)+SECOND(U3)/3600)</f>
        <v>17.866004962779158</v>
      </c>
      <c r="W3" s="668">
        <v>0.33841435185185187</v>
      </c>
      <c r="X3" s="517">
        <f aca="true" t="shared" si="7" ref="X3:X11">+W3-R3</f>
        <v>0.02777777777777779</v>
      </c>
      <c r="Y3" s="516">
        <v>0.39423611111111106</v>
      </c>
      <c r="Z3" s="516">
        <v>0.39641203703703703</v>
      </c>
      <c r="AA3" s="517">
        <f aca="true" t="shared" si="8" ref="AA3:AA11">Y3-W3</f>
        <v>0.055821759259259196</v>
      </c>
      <c r="AB3" s="517">
        <f aca="true" t="shared" si="9" ref="AB3:AB11">Z3-Y3</f>
        <v>0.00217592592592597</v>
      </c>
      <c r="AC3" s="517">
        <f>Z3-W3</f>
        <v>0.057997685185185166</v>
      </c>
      <c r="AD3" s="669">
        <f aca="true" t="shared" si="10" ref="AD3:AD11">$B$46/(MINUTE(AC3)/60+HOUR(AC3)+SECOND(AC3)/3600)</f>
        <v>17.242067451606466</v>
      </c>
      <c r="AE3" s="670">
        <v>0.4241898148148148</v>
      </c>
      <c r="AF3" s="671">
        <f aca="true" t="shared" si="11" ref="AF3:AF8">+AE3-Z3</f>
        <v>0.02777777777777779</v>
      </c>
      <c r="AG3" s="672">
        <v>0.4750347222222222</v>
      </c>
      <c r="AH3" s="672">
        <v>0.4793055555555556</v>
      </c>
      <c r="AI3" s="471">
        <f aca="true" t="shared" si="12" ref="AI3:AI8">AG3-AE3</f>
        <v>0.05084490740740738</v>
      </c>
      <c r="AJ3" s="671">
        <f aca="true" t="shared" si="13" ref="AJ3:AJ8">AH3-AG3</f>
        <v>0.00427083333333339</v>
      </c>
      <c r="AK3" s="671">
        <f aca="true" t="shared" si="14" ref="AK3:AK8">AH3-AE3</f>
        <v>0.05511574074074077</v>
      </c>
      <c r="AL3" s="673">
        <f aca="true" t="shared" si="15" ref="AL3:AL8">$B$47/(MINUTE(AK3)/60+HOUR(AK3)+SECOND(AK3)/3600)</f>
        <v>13.60772784544309</v>
      </c>
      <c r="AM3" s="674">
        <v>0.5070833333333333</v>
      </c>
      <c r="AN3" s="675">
        <f aca="true" t="shared" si="16" ref="AN3:AN8">+AM3-AH3</f>
        <v>0.027777777777777735</v>
      </c>
      <c r="AO3" s="676">
        <v>0.5456018518518518</v>
      </c>
      <c r="AP3" s="676">
        <v>0.5578124999999999</v>
      </c>
      <c r="AQ3" s="677">
        <f aca="true" t="shared" si="17" ref="AQ3:AQ8">AO3-AM3</f>
        <v>0.03851851851851851</v>
      </c>
      <c r="AR3" s="675">
        <f aca="true" t="shared" si="18" ref="AR3:AR8">AP3-AO3</f>
        <v>0.012210648148148096</v>
      </c>
      <c r="AS3" s="675">
        <f aca="true" t="shared" si="19" ref="AS3:AS8">AO3-AM3</f>
        <v>0.03851851851851851</v>
      </c>
      <c r="AT3" s="678">
        <f aca="true" t="shared" si="20" ref="AT3:AT8">$B$48/(MINUTE(AQ3)/60+HOUR(AQ3)+SECOND(AQ3)/3600)</f>
        <v>19.471153846153847</v>
      </c>
    </row>
    <row r="4" spans="1:46" ht="18" customHeight="1">
      <c r="A4" s="114" t="s">
        <v>105</v>
      </c>
      <c r="B4" s="136" t="s">
        <v>453</v>
      </c>
      <c r="C4" s="82">
        <v>2</v>
      </c>
      <c r="D4" s="833">
        <f>+D3+1</f>
        <v>2</v>
      </c>
      <c r="E4" s="267">
        <v>41</v>
      </c>
      <c r="F4" s="82"/>
      <c r="G4" s="294">
        <v>6</v>
      </c>
      <c r="H4" s="295" t="s">
        <v>455</v>
      </c>
      <c r="I4" s="679">
        <v>3807</v>
      </c>
      <c r="J4" s="766" t="s">
        <v>456</v>
      </c>
      <c r="K4" s="767">
        <v>4724</v>
      </c>
      <c r="L4" s="309">
        <f t="shared" si="0"/>
        <v>14.09194355939918</v>
      </c>
      <c r="M4" s="98">
        <f t="shared" si="1"/>
        <v>0.2542824074074074</v>
      </c>
      <c r="N4" s="98">
        <f t="shared" si="2"/>
        <v>0.25428240740740743</v>
      </c>
      <c r="O4" s="99">
        <f t="shared" si="3"/>
        <v>0.007210648148148091</v>
      </c>
      <c r="P4" s="664">
        <v>0.25</v>
      </c>
      <c r="Q4" s="665">
        <v>0.31189814814814815</v>
      </c>
      <c r="R4" s="665">
        <v>0.31533564814814813</v>
      </c>
      <c r="S4" s="666">
        <f t="shared" si="4"/>
        <v>0.06189814814814815</v>
      </c>
      <c r="T4" s="666">
        <f t="shared" si="4"/>
        <v>0.0034374999999999822</v>
      </c>
      <c r="U4" s="666">
        <f t="shared" si="5"/>
        <v>0.06533564814814813</v>
      </c>
      <c r="V4" s="667">
        <f t="shared" si="6"/>
        <v>16.58104517271922</v>
      </c>
      <c r="W4" s="668">
        <v>0.3431134259259259</v>
      </c>
      <c r="X4" s="517">
        <f t="shared" si="7"/>
        <v>0.02777777777777779</v>
      </c>
      <c r="Y4" s="516">
        <v>0.4071643518518519</v>
      </c>
      <c r="Z4" s="516">
        <v>0.4085300925925926</v>
      </c>
      <c r="AA4" s="517">
        <f t="shared" si="8"/>
        <v>0.06405092592592598</v>
      </c>
      <c r="AB4" s="517">
        <f t="shared" si="9"/>
        <v>0.0013657407407406952</v>
      </c>
      <c r="AC4" s="517">
        <f aca="true" t="shared" si="21" ref="AC4:AC11">Z4-W4</f>
        <v>0.06541666666666668</v>
      </c>
      <c r="AD4" s="669">
        <f t="shared" si="10"/>
        <v>15.286624203821656</v>
      </c>
      <c r="AE4" s="670">
        <v>0.4363078703703704</v>
      </c>
      <c r="AF4" s="671">
        <f t="shared" si="11"/>
        <v>0.02777777777777779</v>
      </c>
      <c r="AG4" s="672">
        <v>0.5050347222222222</v>
      </c>
      <c r="AH4" s="672">
        <v>0.5074421296296296</v>
      </c>
      <c r="AI4" s="471">
        <f t="shared" si="12"/>
        <v>0.06872685185185184</v>
      </c>
      <c r="AJ4" s="671">
        <f t="shared" si="13"/>
        <v>0.0024074074074074137</v>
      </c>
      <c r="AK4" s="671">
        <f t="shared" si="14"/>
        <v>0.07113425925925926</v>
      </c>
      <c r="AL4" s="673">
        <f t="shared" si="15"/>
        <v>10.543442889684348</v>
      </c>
      <c r="AM4" s="674">
        <v>0.5352199074074074</v>
      </c>
      <c r="AN4" s="675">
        <f t="shared" si="16"/>
        <v>0.02777777777777779</v>
      </c>
      <c r="AO4" s="676">
        <v>0.5876157407407407</v>
      </c>
      <c r="AP4" s="676">
        <v>0.5946296296296296</v>
      </c>
      <c r="AQ4" s="677">
        <f t="shared" si="17"/>
        <v>0.05239583333333331</v>
      </c>
      <c r="AR4" s="675">
        <f t="shared" si="18"/>
        <v>0.007013888888888875</v>
      </c>
      <c r="AS4" s="675">
        <f t="shared" si="19"/>
        <v>0.05239583333333331</v>
      </c>
      <c r="AT4" s="678">
        <f t="shared" si="20"/>
        <v>14.314115308151093</v>
      </c>
    </row>
    <row r="5" spans="1:46" ht="18" customHeight="1">
      <c r="A5" s="114" t="s">
        <v>105</v>
      </c>
      <c r="B5" s="136" t="s">
        <v>453</v>
      </c>
      <c r="C5" s="82">
        <v>3</v>
      </c>
      <c r="D5" s="833">
        <f>+D4+1</f>
        <v>3</v>
      </c>
      <c r="E5" s="267">
        <v>37</v>
      </c>
      <c r="F5" s="82"/>
      <c r="G5" s="294">
        <v>4</v>
      </c>
      <c r="H5" s="295" t="s">
        <v>459</v>
      </c>
      <c r="I5" s="679">
        <v>3995</v>
      </c>
      <c r="J5" s="766" t="s">
        <v>458</v>
      </c>
      <c r="K5" s="767">
        <v>4967</v>
      </c>
      <c r="L5" s="309">
        <f t="shared" si="0"/>
        <v>13.273311897106108</v>
      </c>
      <c r="M5" s="98">
        <f t="shared" si="1"/>
        <v>0.2699652777777775</v>
      </c>
      <c r="N5" s="98">
        <f t="shared" si="2"/>
        <v>0.26996527777777773</v>
      </c>
      <c r="O5" s="99">
        <f t="shared" si="3"/>
        <v>0.012881944444444293</v>
      </c>
      <c r="P5" s="664">
        <v>0.25</v>
      </c>
      <c r="Q5" s="665">
        <v>0.311875</v>
      </c>
      <c r="R5" s="665">
        <v>0.3189814814814815</v>
      </c>
      <c r="S5" s="666">
        <f t="shared" si="4"/>
        <v>0.06187500000000001</v>
      </c>
      <c r="T5" s="666">
        <f t="shared" si="4"/>
        <v>0.007106481481481464</v>
      </c>
      <c r="U5" s="666">
        <f t="shared" si="5"/>
        <v>0.06898148148148148</v>
      </c>
      <c r="V5" s="667">
        <f t="shared" si="6"/>
        <v>15.704697986577182</v>
      </c>
      <c r="W5" s="668">
        <v>0.34675925925925927</v>
      </c>
      <c r="X5" s="517">
        <f t="shared" si="7"/>
        <v>0.02777777777777779</v>
      </c>
      <c r="Y5" s="516">
        <v>0.40827546296296297</v>
      </c>
      <c r="Z5" s="516">
        <v>0.41037037037037033</v>
      </c>
      <c r="AA5" s="517">
        <f t="shared" si="8"/>
        <v>0.0615162037037037</v>
      </c>
      <c r="AB5" s="517">
        <f t="shared" si="9"/>
        <v>0.002094907407407365</v>
      </c>
      <c r="AC5" s="517">
        <f t="shared" si="21"/>
        <v>0.06361111111111106</v>
      </c>
      <c r="AD5" s="669">
        <f t="shared" si="10"/>
        <v>15.72052401746725</v>
      </c>
      <c r="AE5" s="670">
        <v>0.4381481481481482</v>
      </c>
      <c r="AF5" s="671">
        <f t="shared" si="11"/>
        <v>0.027777777777777846</v>
      </c>
      <c r="AG5" s="672">
        <v>0.5243402777777778</v>
      </c>
      <c r="AH5" s="672">
        <v>0.5280208333333333</v>
      </c>
      <c r="AI5" s="471">
        <f t="shared" si="12"/>
        <v>0.08619212962962963</v>
      </c>
      <c r="AJ5" s="671">
        <f t="shared" si="13"/>
        <v>0.0036805555555554648</v>
      </c>
      <c r="AK5" s="671">
        <f t="shared" si="14"/>
        <v>0.0898726851851851</v>
      </c>
      <c r="AL5" s="673">
        <f t="shared" si="15"/>
        <v>8.345138441725691</v>
      </c>
      <c r="AM5" s="674">
        <v>0.5557986111111112</v>
      </c>
      <c r="AN5" s="675">
        <f t="shared" si="16"/>
        <v>0.0277777777777779</v>
      </c>
      <c r="AO5" s="676">
        <v>0.603298611111111</v>
      </c>
      <c r="AP5" s="676">
        <v>0.6115046296296297</v>
      </c>
      <c r="AQ5" s="677">
        <f t="shared" si="17"/>
        <v>0.047499999999999876</v>
      </c>
      <c r="AR5" s="675">
        <f t="shared" si="18"/>
        <v>0.008206018518518654</v>
      </c>
      <c r="AS5" s="675">
        <f t="shared" si="19"/>
        <v>0.047499999999999876</v>
      </c>
      <c r="AT5" s="678">
        <f t="shared" si="20"/>
        <v>15.789473684210527</v>
      </c>
    </row>
    <row r="6" spans="1:46" ht="18" customHeight="1">
      <c r="A6" s="114" t="s">
        <v>105</v>
      </c>
      <c r="B6" s="136" t="s">
        <v>453</v>
      </c>
      <c r="C6" s="82">
        <v>5</v>
      </c>
      <c r="D6" s="833">
        <f>+D5+1</f>
        <v>4</v>
      </c>
      <c r="E6" s="267">
        <v>34</v>
      </c>
      <c r="F6" s="82"/>
      <c r="G6" s="294">
        <v>2</v>
      </c>
      <c r="H6" s="295" t="s">
        <v>460</v>
      </c>
      <c r="I6" s="679">
        <v>1554</v>
      </c>
      <c r="J6" s="766" t="s">
        <v>30</v>
      </c>
      <c r="K6" s="767">
        <v>7487</v>
      </c>
      <c r="L6" s="309">
        <f t="shared" si="0"/>
        <v>11.783960720130933</v>
      </c>
      <c r="M6" s="98">
        <f t="shared" si="1"/>
        <v>0.30408564814814815</v>
      </c>
      <c r="N6" s="98">
        <f t="shared" si="2"/>
        <v>0.30408564814814815</v>
      </c>
      <c r="O6" s="99">
        <f t="shared" si="3"/>
        <v>0.00997685185185182</v>
      </c>
      <c r="P6" s="664">
        <v>0.25</v>
      </c>
      <c r="Q6" s="665">
        <v>0.33197916666666666</v>
      </c>
      <c r="R6" s="665">
        <v>0.33425925925925926</v>
      </c>
      <c r="S6" s="666">
        <f t="shared" si="4"/>
        <v>0.08197916666666666</v>
      </c>
      <c r="T6" s="666">
        <f t="shared" si="4"/>
        <v>0.0022800925925925974</v>
      </c>
      <c r="U6" s="666">
        <f t="shared" si="5"/>
        <v>0.08425925925925926</v>
      </c>
      <c r="V6" s="667">
        <f t="shared" si="6"/>
        <v>12.857142857142858</v>
      </c>
      <c r="W6" s="668">
        <v>0.362037037037037</v>
      </c>
      <c r="X6" s="517">
        <f t="shared" si="7"/>
        <v>0.027777777777777735</v>
      </c>
      <c r="Y6" s="516">
        <v>0.4426157407407407</v>
      </c>
      <c r="Z6" s="516">
        <v>0.4440972222222222</v>
      </c>
      <c r="AA6" s="517">
        <f t="shared" si="8"/>
        <v>0.08057870370370374</v>
      </c>
      <c r="AB6" s="517">
        <f t="shared" si="9"/>
        <v>0.0014814814814814725</v>
      </c>
      <c r="AC6" s="517">
        <f t="shared" si="21"/>
        <v>0.08206018518518521</v>
      </c>
      <c r="AD6" s="669">
        <f t="shared" si="10"/>
        <v>12.186177715091677</v>
      </c>
      <c r="AE6" s="670">
        <v>0.471875</v>
      </c>
      <c r="AF6" s="671">
        <f t="shared" si="11"/>
        <v>0.02777777777777779</v>
      </c>
      <c r="AG6" s="672">
        <v>0.5500810185185185</v>
      </c>
      <c r="AH6" s="672">
        <v>0.5562962962962963</v>
      </c>
      <c r="AI6" s="471">
        <f t="shared" si="12"/>
        <v>0.07820601851851855</v>
      </c>
      <c r="AJ6" s="671">
        <f t="shared" si="13"/>
        <v>0.00621527777777775</v>
      </c>
      <c r="AK6" s="671">
        <f t="shared" si="14"/>
        <v>0.0844212962962963</v>
      </c>
      <c r="AL6" s="673">
        <f t="shared" si="15"/>
        <v>8.884014258294489</v>
      </c>
      <c r="AM6" s="674">
        <v>0.5840740740740741</v>
      </c>
      <c r="AN6" s="675">
        <f t="shared" si="16"/>
        <v>0.02777777777777779</v>
      </c>
      <c r="AO6" s="676">
        <v>0.6374189814814815</v>
      </c>
      <c r="AP6" s="676">
        <v>0.6413425925925926</v>
      </c>
      <c r="AQ6" s="677">
        <f t="shared" si="17"/>
        <v>0.05334490740740738</v>
      </c>
      <c r="AR6" s="675">
        <f t="shared" si="18"/>
        <v>0.003923611111111169</v>
      </c>
      <c r="AS6" s="675">
        <f t="shared" si="19"/>
        <v>0.05334490740740738</v>
      </c>
      <c r="AT6" s="678">
        <f t="shared" si="20"/>
        <v>14.059448904317641</v>
      </c>
    </row>
    <row r="7" spans="1:46" ht="18" customHeight="1">
      <c r="A7" s="114" t="s">
        <v>105</v>
      </c>
      <c r="B7" s="136" t="s">
        <v>453</v>
      </c>
      <c r="C7" s="82">
        <v>6</v>
      </c>
      <c r="D7" s="833">
        <f>+D6+1</f>
        <v>5</v>
      </c>
      <c r="E7" s="267">
        <v>31</v>
      </c>
      <c r="F7" s="82"/>
      <c r="G7" s="294">
        <v>1</v>
      </c>
      <c r="H7" s="295" t="s">
        <v>461</v>
      </c>
      <c r="I7" s="679">
        <v>2137</v>
      </c>
      <c r="J7" s="766" t="s">
        <v>462</v>
      </c>
      <c r="K7" s="767">
        <v>6757</v>
      </c>
      <c r="L7" s="309">
        <f t="shared" si="0"/>
        <v>11.783512217401233</v>
      </c>
      <c r="M7" s="98">
        <f t="shared" si="1"/>
        <v>0.30409722222222224</v>
      </c>
      <c r="N7" s="98">
        <f t="shared" si="2"/>
        <v>0.3040972222222223</v>
      </c>
      <c r="O7" s="99">
        <f t="shared" si="3"/>
        <v>0.010335648148148135</v>
      </c>
      <c r="P7" s="664">
        <v>0.25</v>
      </c>
      <c r="Q7" s="665">
        <v>0.3299537037037037</v>
      </c>
      <c r="R7" s="665">
        <v>0.3334490740740741</v>
      </c>
      <c r="S7" s="666">
        <f t="shared" si="4"/>
        <v>0.0799537037037037</v>
      </c>
      <c r="T7" s="666">
        <f t="shared" si="4"/>
        <v>0.0034953703703703987</v>
      </c>
      <c r="U7" s="666">
        <f t="shared" si="5"/>
        <v>0.08344907407407409</v>
      </c>
      <c r="V7" s="667">
        <f t="shared" si="6"/>
        <v>12.981969486823855</v>
      </c>
      <c r="W7" s="668">
        <v>0.3612268518518518</v>
      </c>
      <c r="X7" s="517">
        <f t="shared" si="7"/>
        <v>0.027777777777777735</v>
      </c>
      <c r="Y7" s="516">
        <v>0.4425925925925926</v>
      </c>
      <c r="Z7" s="516">
        <v>0.44424768518518515</v>
      </c>
      <c r="AA7" s="517">
        <f t="shared" si="8"/>
        <v>0.08136574074074077</v>
      </c>
      <c r="AB7" s="517">
        <f t="shared" si="9"/>
        <v>0.0016550925925925553</v>
      </c>
      <c r="AC7" s="517">
        <f t="shared" si="21"/>
        <v>0.08302083333333332</v>
      </c>
      <c r="AD7" s="669">
        <f t="shared" si="10"/>
        <v>12.045169385194479</v>
      </c>
      <c r="AE7" s="670">
        <v>0.472025462962963</v>
      </c>
      <c r="AF7" s="671">
        <f t="shared" si="11"/>
        <v>0.027777777777777846</v>
      </c>
      <c r="AG7" s="672">
        <v>0.5500578703703703</v>
      </c>
      <c r="AH7" s="672">
        <v>0.5552430555555555</v>
      </c>
      <c r="AI7" s="471">
        <f t="shared" si="12"/>
        <v>0.07803240740740736</v>
      </c>
      <c r="AJ7" s="671">
        <f t="shared" si="13"/>
        <v>0.005185185185185182</v>
      </c>
      <c r="AK7" s="671">
        <f t="shared" si="14"/>
        <v>0.08321759259259254</v>
      </c>
      <c r="AL7" s="673">
        <f t="shared" si="15"/>
        <v>9.012517385257302</v>
      </c>
      <c r="AM7" s="674">
        <v>0.5830208333333333</v>
      </c>
      <c r="AN7" s="675">
        <f t="shared" si="16"/>
        <v>0.02777777777777779</v>
      </c>
      <c r="AO7" s="676">
        <v>0.6374305555555556</v>
      </c>
      <c r="AP7" s="676">
        <v>0.6552893518518519</v>
      </c>
      <c r="AQ7" s="677">
        <f t="shared" si="17"/>
        <v>0.05440972222222229</v>
      </c>
      <c r="AR7" s="675">
        <f t="shared" si="18"/>
        <v>0.017858796296296275</v>
      </c>
      <c r="AS7" s="675">
        <f t="shared" si="19"/>
        <v>0.05440972222222229</v>
      </c>
      <c r="AT7" s="678">
        <f t="shared" si="20"/>
        <v>13.784301212507977</v>
      </c>
    </row>
    <row r="8" spans="1:46" ht="18" customHeight="1">
      <c r="A8" s="114" t="s">
        <v>105</v>
      </c>
      <c r="B8" s="136" t="s">
        <v>453</v>
      </c>
      <c r="C8" s="82">
        <v>7</v>
      </c>
      <c r="D8" s="833">
        <f>+D7+1</f>
        <v>6</v>
      </c>
      <c r="E8" s="267">
        <v>28</v>
      </c>
      <c r="F8" s="82"/>
      <c r="G8" s="294">
        <v>9</v>
      </c>
      <c r="H8" s="295" t="s">
        <v>387</v>
      </c>
      <c r="I8" s="679">
        <v>8512</v>
      </c>
      <c r="J8" s="766" t="s">
        <v>108</v>
      </c>
      <c r="K8" s="767">
        <v>8206</v>
      </c>
      <c r="L8" s="309">
        <f t="shared" si="0"/>
        <v>10.860109442963378</v>
      </c>
      <c r="M8" s="98">
        <f t="shared" si="1"/>
        <v>0.3299537037037037</v>
      </c>
      <c r="N8" s="98">
        <f t="shared" si="2"/>
        <v>0.32995370370370375</v>
      </c>
      <c r="O8" s="99">
        <f t="shared" si="3"/>
        <v>0.009178240740740806</v>
      </c>
      <c r="P8" s="664">
        <v>0.25</v>
      </c>
      <c r="Q8" s="665">
        <v>0.33206018518518515</v>
      </c>
      <c r="R8" s="665">
        <v>0.3355902777777778</v>
      </c>
      <c r="S8" s="666">
        <f t="shared" si="4"/>
        <v>0.08206018518518515</v>
      </c>
      <c r="T8" s="666">
        <f t="shared" si="4"/>
        <v>0.0035300925925926263</v>
      </c>
      <c r="U8" s="666">
        <f t="shared" si="5"/>
        <v>0.08559027777777778</v>
      </c>
      <c r="V8" s="667">
        <f t="shared" si="6"/>
        <v>12.657200811359026</v>
      </c>
      <c r="W8" s="668">
        <v>0.36336805555555557</v>
      </c>
      <c r="X8" s="517">
        <f t="shared" si="7"/>
        <v>0.02777777777777779</v>
      </c>
      <c r="Y8" s="516">
        <v>0.4605902777777778</v>
      </c>
      <c r="Z8" s="516">
        <v>0.4624189814814815</v>
      </c>
      <c r="AA8" s="517">
        <f t="shared" si="8"/>
        <v>0.09722222222222221</v>
      </c>
      <c r="AB8" s="517">
        <f t="shared" si="9"/>
        <v>0.0018287037037036935</v>
      </c>
      <c r="AC8" s="517">
        <f t="shared" si="21"/>
        <v>0.0990509259259259</v>
      </c>
      <c r="AD8" s="669">
        <f t="shared" si="10"/>
        <v>10.095816779621407</v>
      </c>
      <c r="AE8" s="670">
        <v>0.49019675925925926</v>
      </c>
      <c r="AF8" s="671">
        <f t="shared" si="11"/>
        <v>0.02777777777777779</v>
      </c>
      <c r="AG8" s="672">
        <v>0.5729166666666666</v>
      </c>
      <c r="AH8" s="672">
        <v>0.5767361111111111</v>
      </c>
      <c r="AI8" s="471">
        <f t="shared" si="12"/>
        <v>0.08271990740740737</v>
      </c>
      <c r="AJ8" s="671">
        <f t="shared" si="13"/>
        <v>0.0038194444444444864</v>
      </c>
      <c r="AK8" s="671">
        <f t="shared" si="14"/>
        <v>0.08653935185185185</v>
      </c>
      <c r="AL8" s="673">
        <f t="shared" si="15"/>
        <v>8.666577504346662</v>
      </c>
      <c r="AM8" s="674">
        <v>0.6045138888888889</v>
      </c>
      <c r="AN8" s="675">
        <f t="shared" si="16"/>
        <v>0.02777777777777779</v>
      </c>
      <c r="AO8" s="676">
        <v>0.6632870370370371</v>
      </c>
      <c r="AP8" s="676">
        <v>0.670798611111111</v>
      </c>
      <c r="AQ8" s="677">
        <f t="shared" si="17"/>
        <v>0.05877314814814816</v>
      </c>
      <c r="AR8" s="675">
        <f t="shared" si="18"/>
        <v>0.00751157407407399</v>
      </c>
      <c r="AS8" s="675">
        <f t="shared" si="19"/>
        <v>0.05877314814814816</v>
      </c>
      <c r="AT8" s="678">
        <f t="shared" si="20"/>
        <v>12.760929499803073</v>
      </c>
    </row>
    <row r="9" spans="1:46" ht="16.5" thickBot="1">
      <c r="A9" s="114" t="s">
        <v>105</v>
      </c>
      <c r="B9" s="136" t="s">
        <v>453</v>
      </c>
      <c r="C9" s="680" t="s">
        <v>463</v>
      </c>
      <c r="D9" s="680"/>
      <c r="E9" s="267"/>
      <c r="F9" s="82"/>
      <c r="G9" s="294">
        <v>5</v>
      </c>
      <c r="H9" s="295" t="s">
        <v>464</v>
      </c>
      <c r="I9" s="679">
        <v>3416</v>
      </c>
      <c r="J9" s="766" t="s">
        <v>141</v>
      </c>
      <c r="K9" s="767">
        <v>7864</v>
      </c>
      <c r="L9" s="309"/>
      <c r="M9" s="98"/>
      <c r="N9" s="98"/>
      <c r="O9" s="99"/>
      <c r="P9" s="779">
        <v>0.25</v>
      </c>
      <c r="Q9" s="700">
        <v>0.32158564814814816</v>
      </c>
      <c r="R9" s="700">
        <v>0.32502314814814814</v>
      </c>
      <c r="S9" s="701">
        <f t="shared" si="4"/>
        <v>0.07158564814814816</v>
      </c>
      <c r="T9" s="701">
        <f t="shared" si="4"/>
        <v>0.0034374999999999822</v>
      </c>
      <c r="U9" s="701">
        <f t="shared" si="5"/>
        <v>0.07502314814814814</v>
      </c>
      <c r="V9" s="780">
        <f t="shared" si="6"/>
        <v>14.439987658130205</v>
      </c>
      <c r="W9" s="668">
        <v>0.35280092592592593</v>
      </c>
      <c r="X9" s="517">
        <f t="shared" si="7"/>
        <v>0.02777777777777779</v>
      </c>
      <c r="Y9" s="117"/>
      <c r="Z9" s="117"/>
      <c r="AA9" s="517">
        <f t="shared" si="8"/>
        <v>-0.35280092592592593</v>
      </c>
      <c r="AB9" s="517">
        <f t="shared" si="9"/>
        <v>0</v>
      </c>
      <c r="AC9" s="517">
        <f t="shared" si="21"/>
        <v>-0.35280092592592593</v>
      </c>
      <c r="AD9" s="669" t="e">
        <f t="shared" si="10"/>
        <v>#NUM!</v>
      </c>
      <c r="AE9" s="670"/>
      <c r="AF9" s="671"/>
      <c r="AG9" s="672"/>
      <c r="AH9" s="672"/>
      <c r="AI9" s="471"/>
      <c r="AJ9" s="671"/>
      <c r="AK9" s="671"/>
      <c r="AL9" s="673"/>
      <c r="AM9" s="674"/>
      <c r="AN9" s="675"/>
      <c r="AO9" s="676"/>
      <c r="AP9" s="676"/>
      <c r="AQ9" s="677"/>
      <c r="AR9" s="675"/>
      <c r="AS9" s="675"/>
      <c r="AT9" s="678"/>
    </row>
    <row r="10" spans="1:46" ht="16.5" thickBot="1">
      <c r="A10" s="689" t="s">
        <v>105</v>
      </c>
      <c r="B10" s="690" t="s">
        <v>453</v>
      </c>
      <c r="C10" s="692">
        <v>4</v>
      </c>
      <c r="D10" s="987">
        <f>+D5+1</f>
        <v>4</v>
      </c>
      <c r="E10" s="988">
        <v>41</v>
      </c>
      <c r="F10" s="692"/>
      <c r="G10" s="693">
        <v>3</v>
      </c>
      <c r="H10" s="694" t="s">
        <v>457</v>
      </c>
      <c r="I10" s="695">
        <v>1532</v>
      </c>
      <c r="J10" s="989" t="s">
        <v>199</v>
      </c>
      <c r="K10" s="990">
        <v>8074</v>
      </c>
      <c r="L10" s="696">
        <f>$B$49/(MINUTE(M10)/60+HOUR(M10)+SECOND(M10)/3600)</f>
        <v>13.27217387576628</v>
      </c>
      <c r="M10" s="697">
        <f>+U10+AC10+AK10+AQ10</f>
        <v>0.269988425925926</v>
      </c>
      <c r="N10" s="697">
        <f>+AO10-P10-A$42*3</f>
        <v>0.2699884259259259</v>
      </c>
      <c r="O10" s="698">
        <f>+T10+AB10+AJ10</f>
        <v>0.017245370370370328</v>
      </c>
      <c r="P10" s="699">
        <v>0.25</v>
      </c>
      <c r="Q10" s="991">
        <v>0.311875</v>
      </c>
      <c r="R10" s="991">
        <v>0.3204861111111111</v>
      </c>
      <c r="S10" s="992">
        <f>Q10-P10</f>
        <v>0.06187500000000001</v>
      </c>
      <c r="T10" s="992">
        <f>R10-Q10</f>
        <v>0.00861111111111107</v>
      </c>
      <c r="U10" s="992">
        <f>R10-P10</f>
        <v>0.07048611111111108</v>
      </c>
      <c r="V10" s="760">
        <f t="shared" si="6"/>
        <v>15.369458128078819</v>
      </c>
      <c r="W10" s="993">
        <v>0.3482638888888889</v>
      </c>
      <c r="X10" s="980">
        <f>+W10-R10</f>
        <v>0.02777777777777779</v>
      </c>
      <c r="Y10" s="979">
        <v>0.40828703703703706</v>
      </c>
      <c r="Z10" s="979">
        <v>0.4117476851851852</v>
      </c>
      <c r="AA10" s="980">
        <f>Y10-W10</f>
        <v>0.06002314814814819</v>
      </c>
      <c r="AB10" s="980">
        <f>Z10-Y10</f>
        <v>0.0034606481481481155</v>
      </c>
      <c r="AC10" s="980">
        <f>Z10-W10</f>
        <v>0.0634837962962963</v>
      </c>
      <c r="AD10" s="994">
        <f t="shared" si="10"/>
        <v>15.752051048313584</v>
      </c>
      <c r="AE10" s="995">
        <v>0.43952546296296297</v>
      </c>
      <c r="AF10" s="996">
        <f>+AE10-Z10</f>
        <v>0.02777777777777779</v>
      </c>
      <c r="AG10" s="997">
        <v>0.5243402777777778</v>
      </c>
      <c r="AH10" s="997">
        <v>0.529513888888889</v>
      </c>
      <c r="AI10" s="996">
        <f>AG10-AE10</f>
        <v>0.08481481481481484</v>
      </c>
      <c r="AJ10" s="996">
        <f>AH10-AG10</f>
        <v>0.005173611111111143</v>
      </c>
      <c r="AK10" s="996">
        <f>AH10-AE10</f>
        <v>0.08998842592592599</v>
      </c>
      <c r="AL10" s="998">
        <f>$B$47/(MINUTE(AK10)/60+HOUR(AK10)+SECOND(AK10)/3600)</f>
        <v>8.334405144694534</v>
      </c>
      <c r="AM10" s="999">
        <v>0.5572916666666666</v>
      </c>
      <c r="AN10" s="1000">
        <f>+AM10-AH10</f>
        <v>0.02777777777777768</v>
      </c>
      <c r="AO10" s="1001">
        <v>0.6033217592592592</v>
      </c>
      <c r="AP10" s="1001">
        <v>0.6134027777777777</v>
      </c>
      <c r="AQ10" s="1000">
        <f>AO10-AM10</f>
        <v>0.04603009259259261</v>
      </c>
      <c r="AR10" s="1000">
        <f>AP10-AO10</f>
        <v>0.010081018518518503</v>
      </c>
      <c r="AS10" s="1000">
        <f>AO10-AM10</f>
        <v>0.04603009259259261</v>
      </c>
      <c r="AT10" s="1002">
        <f>$B$48/(MINUTE(AQ10)/60+HOUR(AQ10)+SECOND(AQ10)/3600)</f>
        <v>16.293688710082975</v>
      </c>
    </row>
    <row r="11" spans="1:46" ht="18" customHeight="1" thickBot="1">
      <c r="A11" s="372" t="s">
        <v>116</v>
      </c>
      <c r="B11" s="945" t="s">
        <v>453</v>
      </c>
      <c r="C11" s="410"/>
      <c r="D11" s="410"/>
      <c r="E11" s="717" t="s">
        <v>34</v>
      </c>
      <c r="F11" s="410"/>
      <c r="G11" s="718">
        <v>15</v>
      </c>
      <c r="H11" s="983" t="s">
        <v>466</v>
      </c>
      <c r="I11" s="984">
        <v>8479</v>
      </c>
      <c r="J11" s="985" t="s">
        <v>467</v>
      </c>
      <c r="K11" s="764"/>
      <c r="L11" s="376">
        <f aca="true" t="shared" si="22" ref="L11:L27">$F$49/(MINUTE(M11)/60+HOUR(M11)+SECOND(M11)/3600)</f>
        <v>7.408254258602951</v>
      </c>
      <c r="M11" s="149">
        <f>+U11+AC11</f>
        <v>0.20247685185185182</v>
      </c>
      <c r="N11" s="149">
        <f>+Z11-P11-A$42</f>
        <v>0.20247685185185188</v>
      </c>
      <c r="O11" s="150">
        <f>+AB11+AJ11</f>
        <v>0.005543981481481497</v>
      </c>
      <c r="P11" s="779">
        <v>0.25</v>
      </c>
      <c r="Q11" s="700">
        <v>0.3403009259259259</v>
      </c>
      <c r="R11" s="700">
        <v>0.3450231481481481</v>
      </c>
      <c r="S11" s="701">
        <f t="shared" si="4"/>
        <v>0.09030092592592592</v>
      </c>
      <c r="T11" s="701">
        <f t="shared" si="4"/>
        <v>0.004722222222222183</v>
      </c>
      <c r="U11" s="701">
        <f t="shared" si="5"/>
        <v>0.0950231481481481</v>
      </c>
      <c r="V11" s="780">
        <f t="shared" si="6"/>
        <v>11.400730816077955</v>
      </c>
      <c r="W11" s="702">
        <v>0.37280092592592595</v>
      </c>
      <c r="X11" s="703">
        <f t="shared" si="7"/>
        <v>0.027777777777777846</v>
      </c>
      <c r="Y11" s="704">
        <v>0.4747106481481482</v>
      </c>
      <c r="Z11" s="704">
        <v>0.48025462962962967</v>
      </c>
      <c r="AA11" s="703">
        <f t="shared" si="8"/>
        <v>0.10190972222222222</v>
      </c>
      <c r="AB11" s="703">
        <f t="shared" si="9"/>
        <v>0.005543981481481497</v>
      </c>
      <c r="AC11" s="703">
        <f t="shared" si="21"/>
        <v>0.10745370370370372</v>
      </c>
      <c r="AD11" s="917">
        <f t="shared" si="10"/>
        <v>9.306333476949591</v>
      </c>
      <c r="AE11" s="128"/>
      <c r="AF11" s="128"/>
      <c r="AG11" s="128"/>
      <c r="AH11" s="128"/>
      <c r="AI11" s="128"/>
      <c r="AJ11" s="128"/>
      <c r="AK11" s="128"/>
      <c r="AL11" s="158"/>
      <c r="AM11" s="158"/>
      <c r="AN11" s="986"/>
      <c r="AO11" s="705"/>
      <c r="AP11" s="705"/>
      <c r="AQ11" s="705"/>
      <c r="AR11" s="705"/>
      <c r="AS11" s="705"/>
      <c r="AT11" s="986"/>
    </row>
    <row r="12" spans="1:46" ht="18" customHeight="1">
      <c r="A12" s="114" t="s">
        <v>116</v>
      </c>
      <c r="B12" s="136" t="s">
        <v>453</v>
      </c>
      <c r="C12" s="82">
        <v>1</v>
      </c>
      <c r="D12" s="833">
        <v>1</v>
      </c>
      <c r="E12" s="267">
        <v>17</v>
      </c>
      <c r="F12" s="82"/>
      <c r="G12" s="294">
        <v>21</v>
      </c>
      <c r="H12" s="295" t="s">
        <v>69</v>
      </c>
      <c r="I12" s="679">
        <v>8489</v>
      </c>
      <c r="J12" s="296" t="s">
        <v>468</v>
      </c>
      <c r="K12" s="763">
        <v>8489</v>
      </c>
      <c r="L12" s="309">
        <f t="shared" si="22"/>
        <v>12.976869930910185</v>
      </c>
      <c r="M12" s="98">
        <f aca="true" t="shared" si="23" ref="M12:M27">+AS12+AK12</f>
        <v>0.11559027777777792</v>
      </c>
      <c r="N12" s="98">
        <f aca="true" t="shared" si="24" ref="N12:N27">+AP12-AE12-B$42</f>
        <v>0.11559027777777782</v>
      </c>
      <c r="O12" s="99">
        <f aca="true" t="shared" si="25" ref="O12:O27">+AJ12+AR12</f>
        <v>0.013344907407407458</v>
      </c>
      <c r="P12" s="706"/>
      <c r="Q12" s="78"/>
      <c r="R12" s="78"/>
      <c r="S12" s="707"/>
      <c r="T12" s="707"/>
      <c r="U12" s="707"/>
      <c r="V12" s="708"/>
      <c r="W12" s="139"/>
      <c r="X12" s="707"/>
      <c r="Y12" s="78"/>
      <c r="Z12" s="78"/>
      <c r="AA12" s="707"/>
      <c r="AB12" s="707"/>
      <c r="AC12" s="707"/>
      <c r="AD12" s="709"/>
      <c r="AE12" s="710">
        <v>0.4583333333333333</v>
      </c>
      <c r="AF12" s="447"/>
      <c r="AG12" s="446">
        <v>0.5244791666666667</v>
      </c>
      <c r="AH12" s="446">
        <v>0.5287152777777778</v>
      </c>
      <c r="AI12" s="447">
        <f aca="true" t="shared" si="26" ref="AI12:AI27">AG12-AE12</f>
        <v>0.0661458333333334</v>
      </c>
      <c r="AJ12" s="447">
        <f aca="true" t="shared" si="27" ref="AJ12:AJ27">AH12-AG12</f>
        <v>0.004236111111111107</v>
      </c>
      <c r="AK12" s="447">
        <f aca="true" t="shared" si="28" ref="AK12:AK27">AH12-AE12</f>
        <v>0.07038194444444451</v>
      </c>
      <c r="AL12" s="673">
        <f aca="true" t="shared" si="29" ref="AL12:AL27">$B$47/(MINUTE(AK12)/60+HOUR(AK12)+SECOND(AK12)/3600)</f>
        <v>10.656142081894425</v>
      </c>
      <c r="AM12" s="674">
        <v>0.5564930555555555</v>
      </c>
      <c r="AN12" s="675">
        <f aca="true" t="shared" si="30" ref="AN12:AN27">+AM12-AH12</f>
        <v>0.02777777777777768</v>
      </c>
      <c r="AO12" s="711">
        <v>0.5925925925925926</v>
      </c>
      <c r="AP12" s="711">
        <v>0.6017013888888889</v>
      </c>
      <c r="AQ12" s="712">
        <f aca="true" t="shared" si="31" ref="AQ12:AQ27">AO12-AM12</f>
        <v>0.036099537037037055</v>
      </c>
      <c r="AR12" s="712">
        <f aca="true" t="shared" si="32" ref="AR12:AR27">AP12-AO12</f>
        <v>0.009108796296296351</v>
      </c>
      <c r="AS12" s="712">
        <f aca="true" t="shared" si="33" ref="AS12:AS27">AP12-AM12</f>
        <v>0.045208333333333406</v>
      </c>
      <c r="AT12" s="678">
        <f aca="true" t="shared" si="34" ref="AT12:AT27">$F$48/(MINUTE(AS12)/60+HOUR(AS12)+SECOND(AS12)/3600)</f>
        <v>16.589861751152075</v>
      </c>
    </row>
    <row r="13" spans="1:46" ht="18" customHeight="1">
      <c r="A13" s="279" t="s">
        <v>116</v>
      </c>
      <c r="B13" s="136" t="s">
        <v>453</v>
      </c>
      <c r="C13" s="82">
        <v>2</v>
      </c>
      <c r="D13" s="82"/>
      <c r="E13" s="313" t="s">
        <v>34</v>
      </c>
      <c r="F13" s="82"/>
      <c r="G13" s="294">
        <v>34</v>
      </c>
      <c r="H13" s="295" t="s">
        <v>469</v>
      </c>
      <c r="I13" s="679"/>
      <c r="J13" s="296" t="s">
        <v>178</v>
      </c>
      <c r="K13" s="763"/>
      <c r="L13" s="309">
        <f t="shared" si="22"/>
        <v>12.438813705729917</v>
      </c>
      <c r="M13" s="98">
        <f t="shared" si="23"/>
        <v>0.12059027777777781</v>
      </c>
      <c r="N13" s="98">
        <f t="shared" si="24"/>
        <v>0.12059027777777782</v>
      </c>
      <c r="O13" s="99">
        <f t="shared" si="25"/>
        <v>0.00709490740740748</v>
      </c>
      <c r="P13" s="706"/>
      <c r="Q13" s="72"/>
      <c r="R13" s="72"/>
      <c r="S13" s="714"/>
      <c r="T13" s="714"/>
      <c r="U13" s="714"/>
      <c r="V13" s="708"/>
      <c r="W13" s="139"/>
      <c r="X13" s="707"/>
      <c r="Y13" s="78"/>
      <c r="Z13" s="78"/>
      <c r="AA13" s="707"/>
      <c r="AB13" s="707"/>
      <c r="AC13" s="707"/>
      <c r="AD13" s="709"/>
      <c r="AE13" s="670">
        <v>0.4583333333333333</v>
      </c>
      <c r="AF13" s="671"/>
      <c r="AG13" s="672">
        <v>0.527962962962963</v>
      </c>
      <c r="AH13" s="672">
        <v>0.5331134259259259</v>
      </c>
      <c r="AI13" s="471">
        <f t="shared" si="26"/>
        <v>0.06962962962962965</v>
      </c>
      <c r="AJ13" s="671">
        <f t="shared" si="27"/>
        <v>0.005150462962962954</v>
      </c>
      <c r="AK13" s="671">
        <f t="shared" si="28"/>
        <v>0.0747800925925926</v>
      </c>
      <c r="AL13" s="673">
        <f t="shared" si="29"/>
        <v>10.029407212505804</v>
      </c>
      <c r="AM13" s="674">
        <v>0.5608912037037037</v>
      </c>
      <c r="AN13" s="675">
        <f t="shared" si="30"/>
        <v>0.02777777777777779</v>
      </c>
      <c r="AO13" s="715">
        <v>0.6047569444444444</v>
      </c>
      <c r="AP13" s="715">
        <v>0.6067013888888889</v>
      </c>
      <c r="AQ13" s="677">
        <f t="shared" si="31"/>
        <v>0.04386574074074068</v>
      </c>
      <c r="AR13" s="677">
        <f t="shared" si="32"/>
        <v>0.0019444444444445264</v>
      </c>
      <c r="AS13" s="677">
        <f t="shared" si="33"/>
        <v>0.045810185185185204</v>
      </c>
      <c r="AT13" s="713">
        <f t="shared" si="34"/>
        <v>16.37190500252653</v>
      </c>
    </row>
    <row r="14" spans="1:46" ht="18" customHeight="1">
      <c r="A14" s="279" t="s">
        <v>116</v>
      </c>
      <c r="B14" s="136" t="s">
        <v>453</v>
      </c>
      <c r="C14" s="82">
        <v>3</v>
      </c>
      <c r="D14" s="82"/>
      <c r="E14" s="313" t="s">
        <v>34</v>
      </c>
      <c r="F14" s="82"/>
      <c r="G14" s="294">
        <v>38</v>
      </c>
      <c r="H14" s="295" t="s">
        <v>470</v>
      </c>
      <c r="I14" s="679"/>
      <c r="J14" s="296" t="s">
        <v>403</v>
      </c>
      <c r="K14" s="763"/>
      <c r="L14" s="309">
        <f t="shared" si="22"/>
        <v>12.276214833759592</v>
      </c>
      <c r="M14" s="98">
        <f t="shared" si="23"/>
        <v>0.12218750000000006</v>
      </c>
      <c r="N14" s="98">
        <f t="shared" si="24"/>
        <v>0.12218750000000007</v>
      </c>
      <c r="O14" s="99">
        <f t="shared" si="25"/>
        <v>0.0070717592592592915</v>
      </c>
      <c r="P14" s="706"/>
      <c r="Q14" s="72"/>
      <c r="R14" s="72"/>
      <c r="S14" s="714"/>
      <c r="T14" s="714"/>
      <c r="U14" s="714"/>
      <c r="V14" s="708"/>
      <c r="W14" s="139"/>
      <c r="X14" s="707"/>
      <c r="Y14" s="78"/>
      <c r="Z14" s="78"/>
      <c r="AA14" s="707"/>
      <c r="AB14" s="707"/>
      <c r="AC14" s="707"/>
      <c r="AD14" s="709"/>
      <c r="AE14" s="670">
        <v>0.4583333333333333</v>
      </c>
      <c r="AF14" s="671"/>
      <c r="AG14" s="672">
        <v>0.5277777777777778</v>
      </c>
      <c r="AH14" s="672">
        <v>0.5315856481481481</v>
      </c>
      <c r="AI14" s="471">
        <f t="shared" si="26"/>
        <v>0.06944444444444448</v>
      </c>
      <c r="AJ14" s="671">
        <f t="shared" si="27"/>
        <v>0.0038078703703703365</v>
      </c>
      <c r="AK14" s="671">
        <f t="shared" si="28"/>
        <v>0.07325231481481481</v>
      </c>
      <c r="AL14" s="673">
        <f t="shared" si="29"/>
        <v>10.238584294517302</v>
      </c>
      <c r="AM14" s="674">
        <v>0.5593634259259259</v>
      </c>
      <c r="AN14" s="675">
        <f t="shared" si="30"/>
        <v>0.02777777777777779</v>
      </c>
      <c r="AO14" s="715">
        <v>0.6050347222222222</v>
      </c>
      <c r="AP14" s="715">
        <v>0.6082986111111112</v>
      </c>
      <c r="AQ14" s="677">
        <f t="shared" si="31"/>
        <v>0.04567129629629629</v>
      </c>
      <c r="AR14" s="677">
        <f t="shared" si="32"/>
        <v>0.003263888888888955</v>
      </c>
      <c r="AS14" s="677">
        <f t="shared" si="33"/>
        <v>0.04893518518518525</v>
      </c>
      <c r="AT14" s="713">
        <f t="shared" si="34"/>
        <v>15.326395458845788</v>
      </c>
    </row>
    <row r="15" spans="1:46" ht="18" customHeight="1">
      <c r="A15" s="279" t="s">
        <v>116</v>
      </c>
      <c r="B15" s="136" t="s">
        <v>453</v>
      </c>
      <c r="C15" s="82">
        <v>4</v>
      </c>
      <c r="D15" s="833">
        <v>3</v>
      </c>
      <c r="E15" s="267">
        <v>12</v>
      </c>
      <c r="F15" s="82"/>
      <c r="G15" s="294">
        <v>25</v>
      </c>
      <c r="H15" s="295" t="s">
        <v>471</v>
      </c>
      <c r="I15" s="679">
        <v>1320</v>
      </c>
      <c r="J15" s="296" t="s">
        <v>472</v>
      </c>
      <c r="K15" s="763">
        <v>8205</v>
      </c>
      <c r="L15" s="309">
        <f t="shared" si="22"/>
        <v>12.158739093723613</v>
      </c>
      <c r="M15" s="98">
        <f t="shared" si="23"/>
        <v>0.12336805555555569</v>
      </c>
      <c r="N15" s="98">
        <f t="shared" si="24"/>
        <v>0.12336805555555559</v>
      </c>
      <c r="O15" s="99">
        <f t="shared" si="25"/>
        <v>0.011250000000000093</v>
      </c>
      <c r="P15" s="706"/>
      <c r="Q15" s="72"/>
      <c r="R15" s="72"/>
      <c r="S15" s="714"/>
      <c r="T15" s="714"/>
      <c r="U15" s="714"/>
      <c r="V15" s="708"/>
      <c r="W15" s="139"/>
      <c r="X15" s="707"/>
      <c r="Y15" s="78"/>
      <c r="Z15" s="78"/>
      <c r="AA15" s="707"/>
      <c r="AB15" s="707"/>
      <c r="AC15" s="707"/>
      <c r="AD15" s="709"/>
      <c r="AE15" s="670">
        <v>0.4583333333333333</v>
      </c>
      <c r="AF15" s="671"/>
      <c r="AG15" s="672">
        <v>0.5278935185185185</v>
      </c>
      <c r="AH15" s="672">
        <v>0.5344791666666667</v>
      </c>
      <c r="AI15" s="471">
        <f t="shared" si="26"/>
        <v>0.0695601851851852</v>
      </c>
      <c r="AJ15" s="671">
        <f t="shared" si="27"/>
        <v>0.006585648148148215</v>
      </c>
      <c r="AK15" s="671">
        <f t="shared" si="28"/>
        <v>0.07614583333333341</v>
      </c>
      <c r="AL15" s="673">
        <f t="shared" si="29"/>
        <v>9.84952120383037</v>
      </c>
      <c r="AM15" s="674">
        <v>0.5622569444444444</v>
      </c>
      <c r="AN15" s="675">
        <f t="shared" si="30"/>
        <v>0.02777777777777768</v>
      </c>
      <c r="AO15" s="715">
        <v>0.6048148148148148</v>
      </c>
      <c r="AP15" s="715">
        <v>0.6094791666666667</v>
      </c>
      <c r="AQ15" s="677">
        <f t="shared" si="31"/>
        <v>0.0425578703703704</v>
      </c>
      <c r="AR15" s="677">
        <f t="shared" si="32"/>
        <v>0.004664351851851878</v>
      </c>
      <c r="AS15" s="677">
        <f t="shared" si="33"/>
        <v>0.047222222222222276</v>
      </c>
      <c r="AT15" s="713">
        <f t="shared" si="34"/>
        <v>15.882352941176471</v>
      </c>
    </row>
    <row r="16" spans="1:46" ht="18" customHeight="1">
      <c r="A16" s="279" t="s">
        <v>116</v>
      </c>
      <c r="B16" s="136" t="s">
        <v>453</v>
      </c>
      <c r="C16" s="82">
        <v>5</v>
      </c>
      <c r="D16" s="82"/>
      <c r="E16" s="313" t="s">
        <v>34</v>
      </c>
      <c r="F16" s="82"/>
      <c r="G16" s="294">
        <v>37</v>
      </c>
      <c r="H16" s="295" t="s">
        <v>473</v>
      </c>
      <c r="I16" s="679"/>
      <c r="J16" s="296" t="s">
        <v>474</v>
      </c>
      <c r="K16" s="763"/>
      <c r="L16" s="309">
        <f t="shared" si="22"/>
        <v>12.071535022354693</v>
      </c>
      <c r="M16" s="98">
        <f t="shared" si="23"/>
        <v>0.12425925925925935</v>
      </c>
      <c r="N16" s="98">
        <f t="shared" si="24"/>
        <v>0.12425925925925925</v>
      </c>
      <c r="O16" s="99">
        <f t="shared" si="25"/>
        <v>0.008750000000000036</v>
      </c>
      <c r="P16" s="706"/>
      <c r="Q16" s="72"/>
      <c r="R16" s="72"/>
      <c r="S16" s="714"/>
      <c r="T16" s="714"/>
      <c r="U16" s="714"/>
      <c r="V16" s="708"/>
      <c r="W16" s="139"/>
      <c r="X16" s="707"/>
      <c r="Y16" s="78"/>
      <c r="Z16" s="78"/>
      <c r="AA16" s="707"/>
      <c r="AB16" s="707"/>
      <c r="AC16" s="707"/>
      <c r="AD16" s="709"/>
      <c r="AE16" s="670">
        <v>0.4583333333333333</v>
      </c>
      <c r="AF16" s="671"/>
      <c r="AG16" s="672">
        <v>0.5244444444444444</v>
      </c>
      <c r="AH16" s="672">
        <v>0.5278356481481482</v>
      </c>
      <c r="AI16" s="471">
        <f t="shared" si="26"/>
        <v>0.06611111111111106</v>
      </c>
      <c r="AJ16" s="671">
        <f t="shared" si="27"/>
        <v>0.0033912037037038267</v>
      </c>
      <c r="AK16" s="671">
        <f t="shared" si="28"/>
        <v>0.06950231481481489</v>
      </c>
      <c r="AL16" s="673">
        <f t="shared" si="29"/>
        <v>10.791007493755204</v>
      </c>
      <c r="AM16" s="674">
        <v>0.5556134259259259</v>
      </c>
      <c r="AN16" s="675">
        <f t="shared" si="30"/>
        <v>0.02777777777777768</v>
      </c>
      <c r="AO16" s="715">
        <v>0.6050115740740741</v>
      </c>
      <c r="AP16" s="715">
        <v>0.6103703703703703</v>
      </c>
      <c r="AQ16" s="677">
        <f t="shared" si="31"/>
        <v>0.049398148148148247</v>
      </c>
      <c r="AR16" s="677">
        <f t="shared" si="32"/>
        <v>0.005358796296296209</v>
      </c>
      <c r="AS16" s="677">
        <f t="shared" si="33"/>
        <v>0.054756944444444455</v>
      </c>
      <c r="AT16" s="713">
        <f t="shared" si="34"/>
        <v>13.696892834495879</v>
      </c>
    </row>
    <row r="17" spans="1:46" ht="18" customHeight="1">
      <c r="A17" s="279" t="s">
        <v>116</v>
      </c>
      <c r="B17" s="136" t="s">
        <v>453</v>
      </c>
      <c r="C17" s="82">
        <v>6</v>
      </c>
      <c r="D17" s="833">
        <v>4</v>
      </c>
      <c r="E17" s="267">
        <v>10</v>
      </c>
      <c r="F17" s="82"/>
      <c r="G17" s="294">
        <v>26</v>
      </c>
      <c r="H17" s="295" t="s">
        <v>475</v>
      </c>
      <c r="I17" s="679">
        <v>2649</v>
      </c>
      <c r="J17" s="296" t="s">
        <v>112</v>
      </c>
      <c r="K17" s="763">
        <v>8220</v>
      </c>
      <c r="L17" s="309">
        <f t="shared" si="22"/>
        <v>12.068162771207747</v>
      </c>
      <c r="M17" s="98">
        <f t="shared" si="23"/>
        <v>0.12429398148148157</v>
      </c>
      <c r="N17" s="98">
        <f t="shared" si="24"/>
        <v>0.12429398148148148</v>
      </c>
      <c r="O17" s="99">
        <f t="shared" si="25"/>
        <v>0.008692129629629619</v>
      </c>
      <c r="P17" s="706"/>
      <c r="Q17" s="72"/>
      <c r="R17" s="72"/>
      <c r="S17" s="714"/>
      <c r="T17" s="714"/>
      <c r="U17" s="714"/>
      <c r="V17" s="708"/>
      <c r="W17" s="139"/>
      <c r="X17" s="707"/>
      <c r="Y17" s="78"/>
      <c r="Z17" s="78"/>
      <c r="AA17" s="707"/>
      <c r="AB17" s="707"/>
      <c r="AC17" s="707"/>
      <c r="AD17" s="709"/>
      <c r="AE17" s="670">
        <v>0.4583333333333333</v>
      </c>
      <c r="AF17" s="671"/>
      <c r="AG17" s="672">
        <v>0.5244097222222223</v>
      </c>
      <c r="AH17" s="672">
        <v>0.5276851851851853</v>
      </c>
      <c r="AI17" s="471">
        <f t="shared" si="26"/>
        <v>0.06607638888888895</v>
      </c>
      <c r="AJ17" s="671">
        <f t="shared" si="27"/>
        <v>0.003275462962962994</v>
      </c>
      <c r="AK17" s="671">
        <f t="shared" si="28"/>
        <v>0.06935185185185194</v>
      </c>
      <c r="AL17" s="673">
        <f t="shared" si="29"/>
        <v>10.814419225634179</v>
      </c>
      <c r="AM17" s="674">
        <v>0.5554629629629629</v>
      </c>
      <c r="AN17" s="675">
        <f t="shared" si="30"/>
        <v>0.02777777777777768</v>
      </c>
      <c r="AO17" s="715">
        <v>0.6049884259259259</v>
      </c>
      <c r="AP17" s="715">
        <v>0.6104050925925926</v>
      </c>
      <c r="AQ17" s="677">
        <f t="shared" si="31"/>
        <v>0.04952546296296301</v>
      </c>
      <c r="AR17" s="677">
        <f t="shared" si="32"/>
        <v>0.005416666666666625</v>
      </c>
      <c r="AS17" s="677">
        <f t="shared" si="33"/>
        <v>0.05494212962962963</v>
      </c>
      <c r="AT17" s="713">
        <f t="shared" si="34"/>
        <v>13.65072677480514</v>
      </c>
    </row>
    <row r="18" spans="1:46" ht="18" customHeight="1">
      <c r="A18" s="279" t="s">
        <v>116</v>
      </c>
      <c r="B18" s="136" t="s">
        <v>453</v>
      </c>
      <c r="C18" s="82">
        <v>7</v>
      </c>
      <c r="D18" s="82"/>
      <c r="E18" s="313" t="s">
        <v>34</v>
      </c>
      <c r="F18" s="82"/>
      <c r="G18" s="294">
        <v>32</v>
      </c>
      <c r="H18" s="295" t="s">
        <v>476</v>
      </c>
      <c r="I18" s="679"/>
      <c r="J18" s="296" t="s">
        <v>14</v>
      </c>
      <c r="K18" s="763"/>
      <c r="L18" s="309">
        <f t="shared" si="22"/>
        <v>11.363437088996054</v>
      </c>
      <c r="M18" s="98">
        <f t="shared" si="23"/>
        <v>0.13200231481481478</v>
      </c>
      <c r="N18" s="98">
        <f t="shared" si="24"/>
        <v>0.13200231481481478</v>
      </c>
      <c r="O18" s="99">
        <f t="shared" si="25"/>
        <v>0.010370370370370252</v>
      </c>
      <c r="P18" s="706"/>
      <c r="Q18" s="72"/>
      <c r="R18" s="72"/>
      <c r="S18" s="714"/>
      <c r="T18" s="714"/>
      <c r="U18" s="714"/>
      <c r="V18" s="708"/>
      <c r="W18" s="139"/>
      <c r="X18" s="707"/>
      <c r="Y18" s="78"/>
      <c r="Z18" s="78"/>
      <c r="AA18" s="707"/>
      <c r="AB18" s="707"/>
      <c r="AC18" s="707"/>
      <c r="AD18" s="709"/>
      <c r="AE18" s="670">
        <v>0.4583333333333333</v>
      </c>
      <c r="AF18" s="671"/>
      <c r="AG18" s="672">
        <v>0.5243865740740741</v>
      </c>
      <c r="AH18" s="672">
        <v>0.528599537037037</v>
      </c>
      <c r="AI18" s="471">
        <f t="shared" si="26"/>
        <v>0.06605324074074076</v>
      </c>
      <c r="AJ18" s="671">
        <f t="shared" si="27"/>
        <v>0.004212962962962918</v>
      </c>
      <c r="AK18" s="671">
        <f t="shared" si="28"/>
        <v>0.07026620370370368</v>
      </c>
      <c r="AL18" s="673">
        <f t="shared" si="29"/>
        <v>10.67369461373744</v>
      </c>
      <c r="AM18" s="674">
        <v>0.5563773148148148</v>
      </c>
      <c r="AN18" s="675">
        <f t="shared" si="30"/>
        <v>0.02777777777777779</v>
      </c>
      <c r="AO18" s="715">
        <v>0.6119560185185186</v>
      </c>
      <c r="AP18" s="715">
        <v>0.6181134259259259</v>
      </c>
      <c r="AQ18" s="677">
        <f t="shared" si="31"/>
        <v>0.05557870370370377</v>
      </c>
      <c r="AR18" s="677">
        <f t="shared" si="32"/>
        <v>0.006157407407407334</v>
      </c>
      <c r="AS18" s="677">
        <f t="shared" si="33"/>
        <v>0.0617361111111111</v>
      </c>
      <c r="AT18" s="713">
        <f t="shared" si="34"/>
        <v>12.148481439820022</v>
      </c>
    </row>
    <row r="19" spans="1:46" ht="18" customHeight="1">
      <c r="A19" s="279" t="s">
        <v>116</v>
      </c>
      <c r="B19" s="136" t="s">
        <v>453</v>
      </c>
      <c r="C19" s="82">
        <v>8</v>
      </c>
      <c r="D19" s="82"/>
      <c r="E19" s="313" t="s">
        <v>34</v>
      </c>
      <c r="F19" s="82"/>
      <c r="G19" s="294">
        <v>33</v>
      </c>
      <c r="H19" s="295" t="s">
        <v>59</v>
      </c>
      <c r="I19" s="679"/>
      <c r="J19" s="296" t="s">
        <v>477</v>
      </c>
      <c r="K19" s="763"/>
      <c r="L19" s="309">
        <f t="shared" si="22"/>
        <v>9.908256880733944</v>
      </c>
      <c r="M19" s="98">
        <f t="shared" si="23"/>
        <v>0.15138888888888896</v>
      </c>
      <c r="N19" s="98">
        <f t="shared" si="24"/>
        <v>0.15138888888888896</v>
      </c>
      <c r="O19" s="99">
        <f t="shared" si="25"/>
        <v>0.004675925925925917</v>
      </c>
      <c r="P19" s="706"/>
      <c r="Q19" s="72"/>
      <c r="R19" s="72"/>
      <c r="S19" s="714"/>
      <c r="T19" s="714"/>
      <c r="U19" s="714"/>
      <c r="V19" s="708"/>
      <c r="W19" s="139"/>
      <c r="X19" s="707"/>
      <c r="Y19" s="78"/>
      <c r="Z19" s="78"/>
      <c r="AA19" s="707"/>
      <c r="AB19" s="707"/>
      <c r="AC19" s="707"/>
      <c r="AD19" s="709"/>
      <c r="AE19" s="670">
        <v>0.4583333333333333</v>
      </c>
      <c r="AF19" s="671"/>
      <c r="AG19" s="672">
        <v>0.5361921296296296</v>
      </c>
      <c r="AH19" s="672">
        <v>0.539699074074074</v>
      </c>
      <c r="AI19" s="471">
        <f t="shared" si="26"/>
        <v>0.07785879629629627</v>
      </c>
      <c r="AJ19" s="671">
        <f t="shared" si="27"/>
        <v>0.0035069444444444375</v>
      </c>
      <c r="AK19" s="671">
        <f t="shared" si="28"/>
        <v>0.08136574074074071</v>
      </c>
      <c r="AL19" s="673">
        <f t="shared" si="29"/>
        <v>9.217638691322902</v>
      </c>
      <c r="AM19" s="674">
        <v>0.5674768518518518</v>
      </c>
      <c r="AN19" s="675">
        <f t="shared" si="30"/>
        <v>0.02777777777777779</v>
      </c>
      <c r="AO19" s="715">
        <v>0.6363310185185186</v>
      </c>
      <c r="AP19" s="715">
        <v>0.6375000000000001</v>
      </c>
      <c r="AQ19" s="677">
        <f t="shared" si="31"/>
        <v>0.06885416666666677</v>
      </c>
      <c r="AR19" s="677">
        <f t="shared" si="32"/>
        <v>0.0011689814814814792</v>
      </c>
      <c r="AS19" s="677">
        <f t="shared" si="33"/>
        <v>0.07002314814814825</v>
      </c>
      <c r="AT19" s="713">
        <f t="shared" si="34"/>
        <v>10.710743801652894</v>
      </c>
    </row>
    <row r="20" spans="1:46" ht="18" customHeight="1">
      <c r="A20" s="279" t="s">
        <v>116</v>
      </c>
      <c r="B20" s="136" t="s">
        <v>453</v>
      </c>
      <c r="C20" s="82" t="s">
        <v>499</v>
      </c>
      <c r="D20" s="82"/>
      <c r="E20" s="313" t="s">
        <v>34</v>
      </c>
      <c r="F20" s="82"/>
      <c r="G20" s="294">
        <v>36</v>
      </c>
      <c r="H20" s="295" t="s">
        <v>39</v>
      </c>
      <c r="I20" s="679"/>
      <c r="J20" s="296" t="s">
        <v>485</v>
      </c>
      <c r="K20" s="763"/>
      <c r="L20" s="309">
        <f t="shared" si="22"/>
        <v>9.853265414734281</v>
      </c>
      <c r="M20" s="98">
        <f t="shared" si="23"/>
        <v>0.15223379629629613</v>
      </c>
      <c r="N20" s="98">
        <f t="shared" si="24"/>
        <v>0.15223379629629624</v>
      </c>
      <c r="O20" s="99">
        <f t="shared" si="25"/>
        <v>0.019166666666666554</v>
      </c>
      <c r="P20" s="706"/>
      <c r="Q20" s="72"/>
      <c r="R20" s="72"/>
      <c r="S20" s="714"/>
      <c r="T20" s="714"/>
      <c r="U20" s="714"/>
      <c r="V20" s="708"/>
      <c r="W20" s="139"/>
      <c r="X20" s="707"/>
      <c r="Y20" s="78"/>
      <c r="Z20" s="78"/>
      <c r="AA20" s="707"/>
      <c r="AB20" s="707"/>
      <c r="AC20" s="707"/>
      <c r="AD20" s="709"/>
      <c r="AE20" s="670">
        <v>0.4583333333333333</v>
      </c>
      <c r="AF20" s="671"/>
      <c r="AG20" s="672">
        <v>0.5312847222222222</v>
      </c>
      <c r="AH20" s="672">
        <v>0.5357638888888888</v>
      </c>
      <c r="AI20" s="471">
        <f t="shared" si="26"/>
        <v>0.07295138888888891</v>
      </c>
      <c r="AJ20" s="671">
        <f t="shared" si="27"/>
        <v>0.00447916666666659</v>
      </c>
      <c r="AK20" s="671">
        <f t="shared" si="28"/>
        <v>0.0774305555555555</v>
      </c>
      <c r="AL20" s="673">
        <f t="shared" si="29"/>
        <v>9.68609865470852</v>
      </c>
      <c r="AM20" s="674">
        <v>0.5635416666666667</v>
      </c>
      <c r="AN20" s="675">
        <f t="shared" si="30"/>
        <v>0.0277777777777779</v>
      </c>
      <c r="AO20" s="715">
        <v>0.6236574074074074</v>
      </c>
      <c r="AP20" s="715">
        <v>0.6383449074074073</v>
      </c>
      <c r="AQ20" s="677">
        <f t="shared" si="31"/>
        <v>0.060115740740740664</v>
      </c>
      <c r="AR20" s="677">
        <f t="shared" si="32"/>
        <v>0.014687499999999964</v>
      </c>
      <c r="AS20" s="677">
        <f t="shared" si="33"/>
        <v>0.07480324074074063</v>
      </c>
      <c r="AT20" s="713">
        <f t="shared" si="34"/>
        <v>10.026303574191552</v>
      </c>
    </row>
    <row r="21" spans="1:46" ht="18" customHeight="1">
      <c r="A21" s="279" t="s">
        <v>116</v>
      </c>
      <c r="B21" s="136" t="s">
        <v>453</v>
      </c>
      <c r="C21" s="82">
        <v>9</v>
      </c>
      <c r="D21" s="833">
        <v>6</v>
      </c>
      <c r="E21" s="267">
        <v>6</v>
      </c>
      <c r="F21" s="82"/>
      <c r="G21" s="294">
        <v>22</v>
      </c>
      <c r="H21" s="295" t="s">
        <v>478</v>
      </c>
      <c r="I21" s="679">
        <v>2086</v>
      </c>
      <c r="J21" s="296" t="s">
        <v>189</v>
      </c>
      <c r="K21" s="763">
        <v>8488</v>
      </c>
      <c r="L21" s="309">
        <f t="shared" si="22"/>
        <v>9.803328290468986</v>
      </c>
      <c r="M21" s="98">
        <f t="shared" si="23"/>
        <v>0.1530092592592593</v>
      </c>
      <c r="N21" s="98">
        <f t="shared" si="24"/>
        <v>0.1530092592592593</v>
      </c>
      <c r="O21" s="99">
        <f t="shared" si="25"/>
        <v>0.008750000000000036</v>
      </c>
      <c r="P21" s="706"/>
      <c r="Q21" s="72"/>
      <c r="R21" s="72"/>
      <c r="S21" s="714"/>
      <c r="T21" s="714"/>
      <c r="U21" s="714"/>
      <c r="V21" s="708"/>
      <c r="W21" s="139"/>
      <c r="X21" s="707"/>
      <c r="Y21" s="78"/>
      <c r="Z21" s="78"/>
      <c r="AA21" s="707"/>
      <c r="AB21" s="707"/>
      <c r="AC21" s="707"/>
      <c r="AD21" s="709"/>
      <c r="AE21" s="670">
        <v>0.4583333333333333</v>
      </c>
      <c r="AF21" s="671"/>
      <c r="AG21" s="672">
        <v>0.5361689814814815</v>
      </c>
      <c r="AH21" s="672">
        <v>0.5421759259259259</v>
      </c>
      <c r="AI21" s="471">
        <f t="shared" si="26"/>
        <v>0.0778356481481482</v>
      </c>
      <c r="AJ21" s="671">
        <f t="shared" si="27"/>
        <v>0.006006944444444384</v>
      </c>
      <c r="AK21" s="671">
        <f t="shared" si="28"/>
        <v>0.08384259259259258</v>
      </c>
      <c r="AL21" s="673">
        <f t="shared" si="29"/>
        <v>8.94533406957482</v>
      </c>
      <c r="AM21" s="674">
        <v>0.5699537037037037</v>
      </c>
      <c r="AN21" s="675">
        <f t="shared" si="30"/>
        <v>0.02777777777777779</v>
      </c>
      <c r="AO21" s="715">
        <v>0.6363773148148147</v>
      </c>
      <c r="AP21" s="715">
        <v>0.6391203703703704</v>
      </c>
      <c r="AQ21" s="677">
        <f t="shared" si="31"/>
        <v>0.06642361111111106</v>
      </c>
      <c r="AR21" s="677">
        <f t="shared" si="32"/>
        <v>0.0027430555555556513</v>
      </c>
      <c r="AS21" s="677">
        <f t="shared" si="33"/>
        <v>0.06916666666666671</v>
      </c>
      <c r="AT21" s="713">
        <f t="shared" si="34"/>
        <v>10.843373493975903</v>
      </c>
    </row>
    <row r="22" spans="1:46" ht="18" customHeight="1">
      <c r="A22" s="279" t="s">
        <v>116</v>
      </c>
      <c r="B22" s="136" t="s">
        <v>453</v>
      </c>
      <c r="C22" s="82">
        <v>11</v>
      </c>
      <c r="D22" s="833">
        <v>7</v>
      </c>
      <c r="E22" s="267">
        <v>4</v>
      </c>
      <c r="F22" s="82"/>
      <c r="G22" s="294">
        <v>20</v>
      </c>
      <c r="H22" s="295" t="s">
        <v>400</v>
      </c>
      <c r="I22" s="679">
        <v>7323</v>
      </c>
      <c r="J22" s="296" t="s">
        <v>401</v>
      </c>
      <c r="K22" s="763">
        <v>8582</v>
      </c>
      <c r="L22" s="309">
        <f t="shared" si="22"/>
        <v>9.473684210526317</v>
      </c>
      <c r="M22" s="98">
        <f t="shared" si="23"/>
        <v>0.15833333333333338</v>
      </c>
      <c r="N22" s="98">
        <f t="shared" si="24"/>
        <v>0.15833333333333338</v>
      </c>
      <c r="O22" s="99">
        <f t="shared" si="25"/>
        <v>0.020162037037037117</v>
      </c>
      <c r="P22" s="706"/>
      <c r="Q22" s="72"/>
      <c r="R22" s="72"/>
      <c r="S22" s="714"/>
      <c r="T22" s="714"/>
      <c r="U22" s="714"/>
      <c r="V22" s="708"/>
      <c r="W22" s="139"/>
      <c r="X22" s="707"/>
      <c r="Y22" s="78"/>
      <c r="Z22" s="78"/>
      <c r="AA22" s="707"/>
      <c r="AB22" s="707"/>
      <c r="AC22" s="707"/>
      <c r="AD22" s="709"/>
      <c r="AE22" s="670">
        <v>0.4583333333333333</v>
      </c>
      <c r="AF22" s="671"/>
      <c r="AG22" s="672">
        <v>0.5279513888888888</v>
      </c>
      <c r="AH22" s="672">
        <v>0.5400810185185185</v>
      </c>
      <c r="AI22" s="471">
        <f t="shared" si="26"/>
        <v>0.0696180555555555</v>
      </c>
      <c r="AJ22" s="671">
        <f t="shared" si="27"/>
        <v>0.012129629629629712</v>
      </c>
      <c r="AK22" s="671">
        <f t="shared" si="28"/>
        <v>0.08174768518518521</v>
      </c>
      <c r="AL22" s="673">
        <f t="shared" si="29"/>
        <v>9.174571711737222</v>
      </c>
      <c r="AM22" s="674">
        <v>0.5678587962962963</v>
      </c>
      <c r="AN22" s="675">
        <f t="shared" si="30"/>
        <v>0.02777777777777779</v>
      </c>
      <c r="AO22" s="715">
        <v>0.6364120370370371</v>
      </c>
      <c r="AP22" s="715">
        <v>0.6444444444444445</v>
      </c>
      <c r="AQ22" s="677">
        <f t="shared" si="31"/>
        <v>0.06855324074074076</v>
      </c>
      <c r="AR22" s="677">
        <f t="shared" si="32"/>
        <v>0.008032407407407405</v>
      </c>
      <c r="AS22" s="677">
        <f t="shared" si="33"/>
        <v>0.07658564814814817</v>
      </c>
      <c r="AT22" s="713">
        <f t="shared" si="34"/>
        <v>9.79295753362551</v>
      </c>
    </row>
    <row r="23" spans="1:46" ht="18" customHeight="1">
      <c r="A23" s="279" t="s">
        <v>116</v>
      </c>
      <c r="B23" s="136" t="s">
        <v>453</v>
      </c>
      <c r="C23" s="82">
        <v>10</v>
      </c>
      <c r="D23" s="82"/>
      <c r="E23" s="313" t="s">
        <v>34</v>
      </c>
      <c r="F23" s="82"/>
      <c r="G23" s="294">
        <v>28</v>
      </c>
      <c r="H23" s="295" t="s">
        <v>479</v>
      </c>
      <c r="I23" s="679"/>
      <c r="J23" s="296" t="s">
        <v>109</v>
      </c>
      <c r="K23" s="763"/>
      <c r="L23" s="309">
        <f t="shared" si="22"/>
        <v>9.470222871757398</v>
      </c>
      <c r="M23" s="98">
        <f t="shared" si="23"/>
        <v>0.1583912037037037</v>
      </c>
      <c r="N23" s="98">
        <f t="shared" si="24"/>
        <v>0.1583912037037037</v>
      </c>
      <c r="O23" s="99">
        <f t="shared" si="25"/>
        <v>0.014270833333333233</v>
      </c>
      <c r="P23" s="706"/>
      <c r="Q23" s="72"/>
      <c r="R23" s="72"/>
      <c r="S23" s="714"/>
      <c r="T23" s="714"/>
      <c r="U23" s="714"/>
      <c r="V23" s="708"/>
      <c r="W23" s="139"/>
      <c r="X23" s="707"/>
      <c r="Y23" s="78"/>
      <c r="Z23" s="78"/>
      <c r="AA23" s="707"/>
      <c r="AB23" s="707"/>
      <c r="AC23" s="707"/>
      <c r="AD23" s="709"/>
      <c r="AE23" s="670">
        <v>0.4583333333333333</v>
      </c>
      <c r="AF23" s="671"/>
      <c r="AG23" s="672">
        <v>0.5362037037037037</v>
      </c>
      <c r="AH23" s="672">
        <v>0.5422800925925926</v>
      </c>
      <c r="AI23" s="471">
        <f t="shared" si="26"/>
        <v>0.07787037037037042</v>
      </c>
      <c r="AJ23" s="671">
        <f t="shared" si="27"/>
        <v>0.0060763888888888395</v>
      </c>
      <c r="AK23" s="671">
        <f t="shared" si="28"/>
        <v>0.08394675925925926</v>
      </c>
      <c r="AL23" s="673">
        <f t="shared" si="29"/>
        <v>8.934234110023437</v>
      </c>
      <c r="AM23" s="674">
        <v>0.5700578703703704</v>
      </c>
      <c r="AN23" s="675">
        <f t="shared" si="30"/>
        <v>0.02777777777777779</v>
      </c>
      <c r="AO23" s="715">
        <v>0.6363078703703704</v>
      </c>
      <c r="AP23" s="715">
        <v>0.6445023148148148</v>
      </c>
      <c r="AQ23" s="677">
        <f t="shared" si="31"/>
        <v>0.06625000000000003</v>
      </c>
      <c r="AR23" s="677">
        <f t="shared" si="32"/>
        <v>0.008194444444444393</v>
      </c>
      <c r="AS23" s="677">
        <f t="shared" si="33"/>
        <v>0.07444444444444442</v>
      </c>
      <c r="AT23" s="713">
        <f t="shared" si="34"/>
        <v>10.074626865671641</v>
      </c>
    </row>
    <row r="24" spans="1:46" ht="18" customHeight="1">
      <c r="A24" s="279" t="s">
        <v>116</v>
      </c>
      <c r="B24" s="136" t="s">
        <v>453</v>
      </c>
      <c r="C24" s="82">
        <v>12</v>
      </c>
      <c r="D24" s="82"/>
      <c r="E24" s="313" t="s">
        <v>34</v>
      </c>
      <c r="F24" s="82"/>
      <c r="G24" s="294">
        <v>27</v>
      </c>
      <c r="H24" s="295" t="s">
        <v>418</v>
      </c>
      <c r="I24" s="679"/>
      <c r="J24" s="296" t="s">
        <v>480</v>
      </c>
      <c r="K24" s="763"/>
      <c r="L24" s="309">
        <f t="shared" si="22"/>
        <v>9.04143993302637</v>
      </c>
      <c r="M24" s="98">
        <f t="shared" si="23"/>
        <v>0.1659027777777778</v>
      </c>
      <c r="N24" s="98">
        <f t="shared" si="24"/>
        <v>0.1659027777777778</v>
      </c>
      <c r="O24" s="99">
        <f t="shared" si="25"/>
        <v>0.006400462962962927</v>
      </c>
      <c r="P24" s="706"/>
      <c r="Q24" s="72"/>
      <c r="R24" s="72"/>
      <c r="S24" s="714"/>
      <c r="T24" s="714"/>
      <c r="U24" s="714"/>
      <c r="V24" s="708"/>
      <c r="W24" s="139"/>
      <c r="X24" s="707"/>
      <c r="Y24" s="78"/>
      <c r="Z24" s="78"/>
      <c r="AA24" s="707"/>
      <c r="AB24" s="707"/>
      <c r="AC24" s="707"/>
      <c r="AD24" s="709"/>
      <c r="AE24" s="670">
        <v>0.4583333333333333</v>
      </c>
      <c r="AF24" s="671"/>
      <c r="AG24" s="672">
        <v>0.5501273148148148</v>
      </c>
      <c r="AH24" s="672">
        <v>0.5542824074074074</v>
      </c>
      <c r="AI24" s="471">
        <f t="shared" si="26"/>
        <v>0.09179398148148149</v>
      </c>
      <c r="AJ24" s="671">
        <f t="shared" si="27"/>
        <v>0.004155092592592613</v>
      </c>
      <c r="AK24" s="671">
        <f t="shared" si="28"/>
        <v>0.0959490740740741</v>
      </c>
      <c r="AL24" s="673">
        <f t="shared" si="29"/>
        <v>7.81664656212304</v>
      </c>
      <c r="AM24" s="674">
        <v>0.5820601851851852</v>
      </c>
      <c r="AN24" s="675">
        <f t="shared" si="30"/>
        <v>0.02777777777777779</v>
      </c>
      <c r="AO24" s="715">
        <v>0.6497685185185186</v>
      </c>
      <c r="AP24" s="715">
        <v>0.6520138888888889</v>
      </c>
      <c r="AQ24" s="677">
        <f t="shared" si="31"/>
        <v>0.06770833333333337</v>
      </c>
      <c r="AR24" s="677">
        <f t="shared" si="32"/>
        <v>0.0022453703703703143</v>
      </c>
      <c r="AS24" s="677">
        <f t="shared" si="33"/>
        <v>0.06995370370370368</v>
      </c>
      <c r="AT24" s="713">
        <f t="shared" si="34"/>
        <v>10.721376571806752</v>
      </c>
    </row>
    <row r="25" spans="1:46" ht="18" customHeight="1">
      <c r="A25" s="279" t="s">
        <v>116</v>
      </c>
      <c r="B25" s="136" t="s">
        <v>453</v>
      </c>
      <c r="C25" s="82">
        <v>13</v>
      </c>
      <c r="D25" s="82"/>
      <c r="E25" s="313" t="s">
        <v>34</v>
      </c>
      <c r="F25" s="82"/>
      <c r="G25" s="294">
        <v>31</v>
      </c>
      <c r="H25" s="295" t="s">
        <v>420</v>
      </c>
      <c r="I25" s="679"/>
      <c r="J25" s="296" t="s">
        <v>481</v>
      </c>
      <c r="K25" s="763"/>
      <c r="L25" s="309">
        <f t="shared" si="22"/>
        <v>8.90721649484536</v>
      </c>
      <c r="M25" s="98">
        <f t="shared" si="23"/>
        <v>0.16840277777777785</v>
      </c>
      <c r="N25" s="98">
        <f t="shared" si="24"/>
        <v>0.16840277777777785</v>
      </c>
      <c r="O25" s="99">
        <f t="shared" si="25"/>
        <v>0.009953703703703853</v>
      </c>
      <c r="P25" s="706"/>
      <c r="Q25" s="72"/>
      <c r="R25" s="72"/>
      <c r="S25" s="714"/>
      <c r="T25" s="714"/>
      <c r="U25" s="714"/>
      <c r="V25" s="708"/>
      <c r="W25" s="139"/>
      <c r="X25" s="707"/>
      <c r="Y25" s="78"/>
      <c r="Z25" s="78"/>
      <c r="AA25" s="707"/>
      <c r="AB25" s="707"/>
      <c r="AC25" s="707"/>
      <c r="AD25" s="709"/>
      <c r="AE25" s="670">
        <v>0.4583333333333333</v>
      </c>
      <c r="AF25" s="671"/>
      <c r="AG25" s="672">
        <v>0.5501388888888888</v>
      </c>
      <c r="AH25" s="672">
        <v>0.5550925925925926</v>
      </c>
      <c r="AI25" s="471">
        <f t="shared" si="26"/>
        <v>0.09180555555555553</v>
      </c>
      <c r="AJ25" s="671">
        <f t="shared" si="27"/>
        <v>0.004953703703703738</v>
      </c>
      <c r="AK25" s="671">
        <f t="shared" si="28"/>
        <v>0.09675925925925927</v>
      </c>
      <c r="AL25" s="673">
        <f t="shared" si="29"/>
        <v>7.751196172248805</v>
      </c>
      <c r="AM25" s="674">
        <v>0.5828703703703704</v>
      </c>
      <c r="AN25" s="675">
        <f t="shared" si="30"/>
        <v>0.02777777777777779</v>
      </c>
      <c r="AO25" s="715">
        <v>0.6495138888888888</v>
      </c>
      <c r="AP25" s="715">
        <v>0.654513888888889</v>
      </c>
      <c r="AQ25" s="677">
        <f t="shared" si="31"/>
        <v>0.06664351851851846</v>
      </c>
      <c r="AR25" s="677">
        <f t="shared" si="32"/>
        <v>0.0050000000000001155</v>
      </c>
      <c r="AS25" s="677">
        <f t="shared" si="33"/>
        <v>0.07164351851851858</v>
      </c>
      <c r="AT25" s="713">
        <f t="shared" si="34"/>
        <v>10.468497576736672</v>
      </c>
    </row>
    <row r="26" spans="1:46" ht="18" customHeight="1">
      <c r="A26" s="279" t="s">
        <v>116</v>
      </c>
      <c r="B26" s="136" t="s">
        <v>453</v>
      </c>
      <c r="C26" s="82">
        <v>14</v>
      </c>
      <c r="D26" s="82"/>
      <c r="E26" s="313" t="s">
        <v>34</v>
      </c>
      <c r="F26" s="82"/>
      <c r="G26" s="294">
        <v>40</v>
      </c>
      <c r="H26" s="295" t="s">
        <v>482</v>
      </c>
      <c r="I26" s="679"/>
      <c r="J26" s="296" t="s">
        <v>107</v>
      </c>
      <c r="K26" s="763"/>
      <c r="L26" s="309">
        <f t="shared" si="22"/>
        <v>8.389978636628472</v>
      </c>
      <c r="M26" s="98">
        <f t="shared" si="23"/>
        <v>0.17878472222222214</v>
      </c>
      <c r="N26" s="98">
        <f t="shared" si="24"/>
        <v>0.17878472222222225</v>
      </c>
      <c r="O26" s="99">
        <f t="shared" si="25"/>
        <v>0.014282407407407383</v>
      </c>
      <c r="P26" s="706"/>
      <c r="Q26" s="72"/>
      <c r="R26" s="72"/>
      <c r="S26" s="714"/>
      <c r="T26" s="714"/>
      <c r="U26" s="714"/>
      <c r="V26" s="716"/>
      <c r="W26" s="139"/>
      <c r="X26" s="707"/>
      <c r="Y26" s="78"/>
      <c r="Z26" s="78"/>
      <c r="AA26" s="707"/>
      <c r="AB26" s="707"/>
      <c r="AC26" s="707"/>
      <c r="AD26" s="709"/>
      <c r="AE26" s="670">
        <v>0.4583333333333333</v>
      </c>
      <c r="AF26" s="671"/>
      <c r="AG26" s="672">
        <v>0.5600694444444444</v>
      </c>
      <c r="AH26" s="672">
        <v>0.5656249999999999</v>
      </c>
      <c r="AI26" s="471">
        <f t="shared" si="26"/>
        <v>0.10173611111111108</v>
      </c>
      <c r="AJ26" s="671">
        <f t="shared" si="27"/>
        <v>0.005555555555555536</v>
      </c>
      <c r="AK26" s="671">
        <f t="shared" si="28"/>
        <v>0.10729166666666662</v>
      </c>
      <c r="AL26" s="673">
        <f t="shared" si="29"/>
        <v>6.990291262135923</v>
      </c>
      <c r="AM26" s="674">
        <v>0.5934027777777778</v>
      </c>
      <c r="AN26" s="675">
        <f t="shared" si="30"/>
        <v>0.0277777777777779</v>
      </c>
      <c r="AO26" s="715">
        <v>0.6561689814814815</v>
      </c>
      <c r="AP26" s="715">
        <v>0.6648958333333334</v>
      </c>
      <c r="AQ26" s="677">
        <f t="shared" si="31"/>
        <v>0.06276620370370367</v>
      </c>
      <c r="AR26" s="677">
        <f t="shared" si="32"/>
        <v>0.008726851851851847</v>
      </c>
      <c r="AS26" s="677">
        <f t="shared" si="33"/>
        <v>0.07149305555555552</v>
      </c>
      <c r="AT26" s="713">
        <f t="shared" si="34"/>
        <v>10.490529383195726</v>
      </c>
    </row>
    <row r="27" spans="1:46" ht="18" customHeight="1">
      <c r="A27" s="279" t="s">
        <v>116</v>
      </c>
      <c r="B27" s="136" t="s">
        <v>453</v>
      </c>
      <c r="C27" s="82">
        <v>15</v>
      </c>
      <c r="D27" s="82"/>
      <c r="E27" s="313" t="s">
        <v>34</v>
      </c>
      <c r="F27" s="82"/>
      <c r="G27" s="294">
        <v>39</v>
      </c>
      <c r="H27" s="295" t="s">
        <v>483</v>
      </c>
      <c r="I27" s="679"/>
      <c r="J27" s="296" t="s">
        <v>484</v>
      </c>
      <c r="K27" s="763"/>
      <c r="L27" s="309">
        <f t="shared" si="22"/>
        <v>8.389435525634386</v>
      </c>
      <c r="M27" s="98">
        <f t="shared" si="23"/>
        <v>0.1787962962962964</v>
      </c>
      <c r="N27" s="98">
        <f t="shared" si="24"/>
        <v>0.1787962962962963</v>
      </c>
      <c r="O27" s="99">
        <f t="shared" si="25"/>
        <v>0.014930555555555558</v>
      </c>
      <c r="P27" s="706"/>
      <c r="Q27" s="78"/>
      <c r="R27" s="78"/>
      <c r="S27" s="707"/>
      <c r="T27" s="707"/>
      <c r="U27" s="707"/>
      <c r="V27" s="708"/>
      <c r="W27" s="139"/>
      <c r="X27" s="707"/>
      <c r="Y27" s="78"/>
      <c r="Z27" s="78"/>
      <c r="AA27" s="707"/>
      <c r="AB27" s="707"/>
      <c r="AC27" s="707"/>
      <c r="AD27" s="709"/>
      <c r="AE27" s="670">
        <v>0.4583333333333333</v>
      </c>
      <c r="AF27" s="671"/>
      <c r="AG27" s="672">
        <v>0.5600925925925926</v>
      </c>
      <c r="AH27" s="672">
        <v>0.5663194444444445</v>
      </c>
      <c r="AI27" s="471">
        <f t="shared" si="26"/>
        <v>0.10175925925925927</v>
      </c>
      <c r="AJ27" s="671">
        <f t="shared" si="27"/>
        <v>0.0062268518518519</v>
      </c>
      <c r="AK27" s="671">
        <f t="shared" si="28"/>
        <v>0.10798611111111117</v>
      </c>
      <c r="AL27" s="673">
        <f t="shared" si="29"/>
        <v>6.945337620578778</v>
      </c>
      <c r="AM27" s="674">
        <v>0.5940972222222222</v>
      </c>
      <c r="AN27" s="675">
        <f t="shared" si="30"/>
        <v>0.02777777777777768</v>
      </c>
      <c r="AO27" s="715">
        <v>0.6562037037037037</v>
      </c>
      <c r="AP27" s="715">
        <v>0.6649074074074074</v>
      </c>
      <c r="AQ27" s="677">
        <f t="shared" si="31"/>
        <v>0.06210648148148157</v>
      </c>
      <c r="AR27" s="677">
        <f t="shared" si="32"/>
        <v>0.008703703703703658</v>
      </c>
      <c r="AS27" s="677">
        <f t="shared" si="33"/>
        <v>0.07081018518518523</v>
      </c>
      <c r="AT27" s="713">
        <f t="shared" si="34"/>
        <v>10.591696632886563</v>
      </c>
    </row>
    <row r="28" spans="1:46" ht="18" customHeight="1">
      <c r="A28" s="279" t="s">
        <v>116</v>
      </c>
      <c r="B28" s="136" t="s">
        <v>453</v>
      </c>
      <c r="C28" s="82" t="s">
        <v>48</v>
      </c>
      <c r="D28" s="82"/>
      <c r="E28" s="313" t="s">
        <v>34</v>
      </c>
      <c r="F28" s="82"/>
      <c r="G28" s="294">
        <v>35</v>
      </c>
      <c r="H28" s="295" t="s">
        <v>486</v>
      </c>
      <c r="I28" s="679"/>
      <c r="J28" s="296" t="s">
        <v>487</v>
      </c>
      <c r="K28" s="763"/>
      <c r="L28" s="336"/>
      <c r="M28" s="98"/>
      <c r="N28" s="98"/>
      <c r="O28" s="99"/>
      <c r="P28" s="706"/>
      <c r="Q28" s="78"/>
      <c r="R28" s="78"/>
      <c r="S28" s="707"/>
      <c r="T28" s="707"/>
      <c r="U28" s="707"/>
      <c r="V28" s="708"/>
      <c r="W28" s="139"/>
      <c r="X28" s="707"/>
      <c r="Y28" s="78"/>
      <c r="Z28" s="78"/>
      <c r="AA28" s="707"/>
      <c r="AB28" s="707"/>
      <c r="AC28" s="707"/>
      <c r="AD28" s="709"/>
      <c r="AE28" s="670"/>
      <c r="AF28" s="671"/>
      <c r="AG28" s="672"/>
      <c r="AH28" s="672"/>
      <c r="AI28" s="471"/>
      <c r="AJ28" s="671"/>
      <c r="AK28" s="671"/>
      <c r="AL28" s="673"/>
      <c r="AM28" s="674"/>
      <c r="AN28" s="677"/>
      <c r="AO28" s="715"/>
      <c r="AP28" s="715"/>
      <c r="AQ28" s="677"/>
      <c r="AR28" s="677"/>
      <c r="AS28" s="677"/>
      <c r="AT28" s="713"/>
    </row>
    <row r="29" spans="1:46" ht="18" customHeight="1">
      <c r="A29" s="279" t="s">
        <v>116</v>
      </c>
      <c r="B29" s="136" t="s">
        <v>465</v>
      </c>
      <c r="C29" s="82">
        <v>1</v>
      </c>
      <c r="D29" s="833">
        <v>2</v>
      </c>
      <c r="E29" s="267">
        <v>14</v>
      </c>
      <c r="F29" s="82"/>
      <c r="G29" s="294">
        <v>23</v>
      </c>
      <c r="H29" s="295" t="s">
        <v>18</v>
      </c>
      <c r="I29" s="679">
        <v>8469</v>
      </c>
      <c r="J29" s="296" t="s">
        <v>413</v>
      </c>
      <c r="K29" s="763">
        <v>8354</v>
      </c>
      <c r="L29" s="309">
        <f aca="true" t="shared" si="35" ref="L29:L35">$F$49/(MINUTE(M29)/60+HOUR(M29)+SECOND(M29)/3600)</f>
        <v>12.38177128116939</v>
      </c>
      <c r="M29" s="98">
        <f>+AS29+AK29</f>
        <v>0.12114583333333334</v>
      </c>
      <c r="N29" s="98">
        <f>+AP29-AE29-B$42</f>
        <v>0.12114583333333336</v>
      </c>
      <c r="O29" s="99">
        <f>+AJ29+AR29</f>
        <v>0.007037037037036953</v>
      </c>
      <c r="P29" s="706"/>
      <c r="Q29" s="78"/>
      <c r="R29" s="78"/>
      <c r="S29" s="707"/>
      <c r="T29" s="707"/>
      <c r="U29" s="707"/>
      <c r="V29" s="708"/>
      <c r="W29" s="139"/>
      <c r="X29" s="707"/>
      <c r="Y29" s="78"/>
      <c r="Z29" s="78"/>
      <c r="AA29" s="707"/>
      <c r="AB29" s="707"/>
      <c r="AC29" s="707"/>
      <c r="AD29" s="709"/>
      <c r="AE29" s="670">
        <v>0.4583333333333333</v>
      </c>
      <c r="AF29" s="671"/>
      <c r="AG29" s="672">
        <v>0.5243287037037038</v>
      </c>
      <c r="AH29" s="672">
        <v>0.5289467592592593</v>
      </c>
      <c r="AI29" s="471">
        <f>AG29-AE29</f>
        <v>0.06599537037037045</v>
      </c>
      <c r="AJ29" s="671">
        <f>AH29-AG29</f>
        <v>0.0046180555555555</v>
      </c>
      <c r="AK29" s="671">
        <f>AH29-AE29</f>
        <v>0.07061342592592595</v>
      </c>
      <c r="AL29" s="673">
        <f>$B$47/(MINUTE(AK29)/60+HOUR(AK29)+SECOND(AK29)/3600)</f>
        <v>10.6212096377643</v>
      </c>
      <c r="AM29" s="674">
        <v>0.5567245370370371</v>
      </c>
      <c r="AN29" s="675">
        <f>+AM29-AH29</f>
        <v>0.02777777777777779</v>
      </c>
      <c r="AO29" s="715">
        <v>0.604837962962963</v>
      </c>
      <c r="AP29" s="715">
        <v>0.6072569444444444</v>
      </c>
      <c r="AQ29" s="677">
        <f aca="true" t="shared" si="36" ref="AQ29:AQ36">AO29-AM29</f>
        <v>0.048113425925925934</v>
      </c>
      <c r="AR29" s="677">
        <f aca="true" t="shared" si="37" ref="AR29:AR36">AP29-AO29</f>
        <v>0.0024189814814814525</v>
      </c>
      <c r="AS29" s="677">
        <f aca="true" t="shared" si="38" ref="AS29:AS36">AP29-AM29</f>
        <v>0.05053240740740739</v>
      </c>
      <c r="AT29" s="713">
        <f>$F$48/(MINUTE(AS29)/60+HOUR(AS29)+SECOND(AS29)/3600)</f>
        <v>14.841960604672469</v>
      </c>
    </row>
    <row r="30" spans="1:46" ht="18" customHeight="1">
      <c r="A30" s="279" t="s">
        <v>116</v>
      </c>
      <c r="B30" s="136" t="s">
        <v>465</v>
      </c>
      <c r="C30" s="82">
        <v>2</v>
      </c>
      <c r="D30" s="82"/>
      <c r="E30" s="313" t="s">
        <v>34</v>
      </c>
      <c r="F30" s="82"/>
      <c r="G30" s="294">
        <v>41</v>
      </c>
      <c r="H30" s="295" t="s">
        <v>490</v>
      </c>
      <c r="I30" s="679"/>
      <c r="J30" s="296" t="s">
        <v>491</v>
      </c>
      <c r="K30" s="763"/>
      <c r="L30" s="309">
        <f t="shared" si="35"/>
        <v>8.391608391608392</v>
      </c>
      <c r="M30" s="98">
        <f>+AS30+AK30</f>
        <v>0.17875000000000002</v>
      </c>
      <c r="N30" s="98">
        <f>+AP30-AE30-B$42</f>
        <v>0.17875000000000002</v>
      </c>
      <c r="O30" s="99">
        <f>+AJ30+AR30</f>
        <v>0.014988425925925863</v>
      </c>
      <c r="P30" s="706"/>
      <c r="Q30" s="78"/>
      <c r="R30" s="78"/>
      <c r="S30" s="707"/>
      <c r="T30" s="707"/>
      <c r="U30" s="707"/>
      <c r="V30" s="708"/>
      <c r="W30" s="139"/>
      <c r="X30" s="707"/>
      <c r="Y30" s="78"/>
      <c r="Z30" s="78"/>
      <c r="AA30" s="707"/>
      <c r="AB30" s="707"/>
      <c r="AC30" s="707"/>
      <c r="AD30" s="709"/>
      <c r="AE30" s="670">
        <v>0.4583333333333333</v>
      </c>
      <c r="AF30" s="671"/>
      <c r="AG30" s="672">
        <v>0.5601157407407408</v>
      </c>
      <c r="AH30" s="672">
        <v>0.5659722222222222</v>
      </c>
      <c r="AI30" s="471">
        <f>AG30-AE30</f>
        <v>0.10178240740740746</v>
      </c>
      <c r="AJ30" s="671">
        <f>AH30-AG30</f>
        <v>0.005856481481481435</v>
      </c>
      <c r="AK30" s="671">
        <f>AH30-AE30</f>
        <v>0.1076388888888889</v>
      </c>
      <c r="AL30" s="673">
        <f>$B$47/(MINUTE(AK30)/60+HOUR(AK30)+SECOND(AK30)/3600)</f>
        <v>6.967741935483871</v>
      </c>
      <c r="AM30" s="674">
        <v>0.59375</v>
      </c>
      <c r="AN30" s="675">
        <f>+AM30-AH30</f>
        <v>0.02777777777777779</v>
      </c>
      <c r="AO30" s="715">
        <v>0.6557291666666667</v>
      </c>
      <c r="AP30" s="715">
        <v>0.6648611111111111</v>
      </c>
      <c r="AQ30" s="677">
        <f t="shared" si="36"/>
        <v>0.061979166666666696</v>
      </c>
      <c r="AR30" s="677">
        <f t="shared" si="37"/>
        <v>0.009131944444444429</v>
      </c>
      <c r="AS30" s="677">
        <f t="shared" si="38"/>
        <v>0.07111111111111112</v>
      </c>
      <c r="AT30" s="713">
        <f>$F$48/(MINUTE(AS30)/60+HOUR(AS30)+SECOND(AS30)/3600)</f>
        <v>10.546875</v>
      </c>
    </row>
    <row r="31" spans="1:46" ht="18" customHeight="1">
      <c r="A31" s="279" t="s">
        <v>116</v>
      </c>
      <c r="B31" s="136" t="s">
        <v>605</v>
      </c>
      <c r="C31" s="82">
        <v>1</v>
      </c>
      <c r="D31" s="82"/>
      <c r="E31" s="313" t="s">
        <v>34</v>
      </c>
      <c r="F31" s="82"/>
      <c r="G31" s="294">
        <v>30</v>
      </c>
      <c r="H31" s="295" t="s">
        <v>121</v>
      </c>
      <c r="I31" s="679"/>
      <c r="J31" s="296" t="s">
        <v>488</v>
      </c>
      <c r="K31" s="763"/>
      <c r="L31" s="309">
        <f t="shared" si="35"/>
        <v>13.660798988088965</v>
      </c>
      <c r="M31" s="98">
        <f>+AS31+AK31</f>
        <v>0.10980324074074083</v>
      </c>
      <c r="N31" s="98">
        <f>+AP31-AE31-B$42</f>
        <v>0.10980324074074073</v>
      </c>
      <c r="O31" s="99">
        <f>+AJ31+AR31</f>
        <v>0.006527777777777799</v>
      </c>
      <c r="P31" s="706"/>
      <c r="Q31" s="78"/>
      <c r="R31" s="78"/>
      <c r="S31" s="707"/>
      <c r="T31" s="707"/>
      <c r="U31" s="707"/>
      <c r="V31" s="708"/>
      <c r="W31" s="139"/>
      <c r="X31" s="707"/>
      <c r="Y31" s="78"/>
      <c r="Z31" s="78"/>
      <c r="AA31" s="707"/>
      <c r="AB31" s="707"/>
      <c r="AC31" s="707"/>
      <c r="AD31" s="709"/>
      <c r="AE31" s="670">
        <v>0.4583333333333333</v>
      </c>
      <c r="AF31" s="671"/>
      <c r="AG31" s="672">
        <v>0.5243981481481481</v>
      </c>
      <c r="AH31" s="672">
        <v>0.5267361111111112</v>
      </c>
      <c r="AI31" s="471">
        <f>AG31-AE31</f>
        <v>0.0660648148148148</v>
      </c>
      <c r="AJ31" s="671">
        <f>AH31-AG31</f>
        <v>0.0023379629629630694</v>
      </c>
      <c r="AK31" s="671">
        <f>AH31-AE31</f>
        <v>0.06840277777777787</v>
      </c>
      <c r="AL31" s="673">
        <f>$B$47/(MINUTE(AK31)/60+HOUR(AK31)+SECOND(AK31)/3600)</f>
        <v>10.964467005076143</v>
      </c>
      <c r="AM31" s="674">
        <v>0.5545138888888889</v>
      </c>
      <c r="AN31" s="675">
        <f>+AM31-AH31</f>
        <v>0.02777777777777768</v>
      </c>
      <c r="AO31" s="715">
        <v>0.5917245370370371</v>
      </c>
      <c r="AP31" s="715">
        <v>0.5959143518518518</v>
      </c>
      <c r="AQ31" s="677">
        <f t="shared" si="36"/>
        <v>0.03721064814814823</v>
      </c>
      <c r="AR31" s="677">
        <f t="shared" si="37"/>
        <v>0.00418981481481473</v>
      </c>
      <c r="AS31" s="677">
        <f t="shared" si="38"/>
        <v>0.04140046296296296</v>
      </c>
      <c r="AT31" s="713">
        <f>$F$48/(MINUTE(AS31)/60+HOUR(AS31)+SECOND(AS31)/3600)</f>
        <v>18.115739446463518</v>
      </c>
    </row>
    <row r="32" spans="1:46" ht="18" customHeight="1">
      <c r="A32" s="279" t="s">
        <v>116</v>
      </c>
      <c r="B32" s="136" t="s">
        <v>605</v>
      </c>
      <c r="C32" s="82">
        <v>2</v>
      </c>
      <c r="D32" s="833">
        <v>5</v>
      </c>
      <c r="E32" s="267">
        <v>8</v>
      </c>
      <c r="F32" s="82"/>
      <c r="G32" s="294">
        <v>24</v>
      </c>
      <c r="H32" s="295" t="s">
        <v>406</v>
      </c>
      <c r="I32" s="679">
        <v>8610</v>
      </c>
      <c r="J32" s="296" t="s">
        <v>119</v>
      </c>
      <c r="K32" s="763">
        <v>8219</v>
      </c>
      <c r="L32" s="309">
        <f t="shared" si="35"/>
        <v>10.050407134548275</v>
      </c>
      <c r="M32" s="98">
        <f>+AS32+AK32</f>
        <v>0.14924768518518522</v>
      </c>
      <c r="N32" s="98">
        <f>+AP32-AE32-B$42</f>
        <v>0.14924768518518522</v>
      </c>
      <c r="O32" s="99">
        <f>+AJ32+AR32</f>
        <v>0.017303240740740855</v>
      </c>
      <c r="P32" s="706"/>
      <c r="Q32" s="78"/>
      <c r="R32" s="78"/>
      <c r="S32" s="707"/>
      <c r="T32" s="707"/>
      <c r="U32" s="707"/>
      <c r="V32" s="708"/>
      <c r="W32" s="139"/>
      <c r="X32" s="707"/>
      <c r="Y32" s="78"/>
      <c r="Z32" s="78"/>
      <c r="AA32" s="707"/>
      <c r="AB32" s="707"/>
      <c r="AC32" s="707"/>
      <c r="AD32" s="709"/>
      <c r="AE32" s="670">
        <v>0.4583333333333333</v>
      </c>
      <c r="AF32" s="671"/>
      <c r="AG32" s="672">
        <v>0.5313078703703703</v>
      </c>
      <c r="AH32" s="672">
        <v>0.5363310185185185</v>
      </c>
      <c r="AI32" s="471">
        <f>AG32-AE32</f>
        <v>0.07297453703703699</v>
      </c>
      <c r="AJ32" s="671">
        <f>AH32-AG32</f>
        <v>0.005023148148148193</v>
      </c>
      <c r="AK32" s="671">
        <f>AH32-AE32</f>
        <v>0.07799768518518518</v>
      </c>
      <c r="AL32" s="673">
        <f>$B$47/(MINUTE(AK32)/60+HOUR(AK32)+SECOND(AK32)/3600)</f>
        <v>9.615669980709304</v>
      </c>
      <c r="AM32" s="674">
        <v>0.5641087962962963</v>
      </c>
      <c r="AN32" s="675">
        <f>+AM32-AH32</f>
        <v>0.02777777777777779</v>
      </c>
      <c r="AO32" s="715">
        <v>0.6230787037037037</v>
      </c>
      <c r="AP32" s="715">
        <v>0.6353587962962963</v>
      </c>
      <c r="AQ32" s="677">
        <f t="shared" si="36"/>
        <v>0.058969907407407374</v>
      </c>
      <c r="AR32" s="677">
        <f t="shared" si="37"/>
        <v>0.012280092592592662</v>
      </c>
      <c r="AS32" s="677">
        <f t="shared" si="38"/>
        <v>0.07125000000000004</v>
      </c>
      <c r="AT32" s="713">
        <f>$F$48/(MINUTE(AS32)/60+HOUR(AS32)+SECOND(AS32)/3600)</f>
        <v>10.526315789473685</v>
      </c>
    </row>
    <row r="33" spans="1:46" ht="16.5" thickBot="1">
      <c r="A33" s="110" t="s">
        <v>116</v>
      </c>
      <c r="B33" s="136" t="s">
        <v>605</v>
      </c>
      <c r="C33" s="410">
        <v>3</v>
      </c>
      <c r="D33" s="410"/>
      <c r="E33" s="717" t="s">
        <v>34</v>
      </c>
      <c r="F33" s="410"/>
      <c r="G33" s="718">
        <v>29</v>
      </c>
      <c r="H33" s="681" t="s">
        <v>66</v>
      </c>
      <c r="I33" s="682"/>
      <c r="J33" s="316" t="s">
        <v>489</v>
      </c>
      <c r="K33" s="764"/>
      <c r="L33" s="719">
        <f t="shared" si="35"/>
        <v>9.05470551247118</v>
      </c>
      <c r="M33" s="100">
        <f>+AS33+AK33</f>
        <v>0.1656597222222223</v>
      </c>
      <c r="N33" s="100">
        <f>+AP33-AE33-B$42</f>
        <v>0.1656597222222222</v>
      </c>
      <c r="O33" s="720">
        <f>+AJ33+AR33</f>
        <v>0.007673611111111089</v>
      </c>
      <c r="P33" s="721"/>
      <c r="Q33" s="684"/>
      <c r="R33" s="684"/>
      <c r="S33" s="722"/>
      <c r="T33" s="722"/>
      <c r="U33" s="722"/>
      <c r="V33" s="723"/>
      <c r="W33" s="683"/>
      <c r="X33" s="722"/>
      <c r="Y33" s="684"/>
      <c r="Z33" s="684"/>
      <c r="AA33" s="722"/>
      <c r="AB33" s="722"/>
      <c r="AC33" s="722"/>
      <c r="AD33" s="724"/>
      <c r="AE33" s="725">
        <v>0.4583333333333333</v>
      </c>
      <c r="AF33" s="726"/>
      <c r="AG33" s="727">
        <v>0.5501157407407408</v>
      </c>
      <c r="AH33" s="727">
        <v>0.5554398148148149</v>
      </c>
      <c r="AI33" s="495">
        <f>AG33-AE33</f>
        <v>0.09178240740740745</v>
      </c>
      <c r="AJ33" s="726">
        <f>AH33-AG33</f>
        <v>0.005324074074074092</v>
      </c>
      <c r="AK33" s="726">
        <f>AH33-AE33</f>
        <v>0.09710648148148154</v>
      </c>
      <c r="AL33" s="728">
        <f>$B$47/(MINUTE(AK33)/60+HOUR(AK33)+SECOND(AK33)/3600)</f>
        <v>7.723480333730633</v>
      </c>
      <c r="AM33" s="685">
        <v>0.5832175925925925</v>
      </c>
      <c r="AN33" s="686">
        <f>+AM33-AH33</f>
        <v>0.02777777777777768</v>
      </c>
      <c r="AO33" s="687">
        <v>0.6494212962962963</v>
      </c>
      <c r="AP33" s="687">
        <v>0.6517708333333333</v>
      </c>
      <c r="AQ33" s="686">
        <f t="shared" si="36"/>
        <v>0.06620370370370376</v>
      </c>
      <c r="AR33" s="686">
        <f t="shared" si="37"/>
        <v>0.0023495370370369972</v>
      </c>
      <c r="AS33" s="686">
        <f t="shared" si="38"/>
        <v>0.06855324074074076</v>
      </c>
      <c r="AT33" s="688">
        <f>$F$48/(MINUTE(AS33)/60+HOUR(AS33)+SECOND(AS33)/3600)</f>
        <v>10.940401823400304</v>
      </c>
    </row>
    <row r="34" spans="1:46" ht="15.75">
      <c r="A34" s="114" t="s">
        <v>132</v>
      </c>
      <c r="B34" s="136" t="s">
        <v>453</v>
      </c>
      <c r="C34" s="82">
        <v>1</v>
      </c>
      <c r="D34" s="82"/>
      <c r="E34" s="313" t="s">
        <v>34</v>
      </c>
      <c r="F34" s="82"/>
      <c r="G34" s="294">
        <v>61</v>
      </c>
      <c r="H34" s="662" t="s">
        <v>40</v>
      </c>
      <c r="I34" s="663"/>
      <c r="J34" s="312" t="s">
        <v>492</v>
      </c>
      <c r="K34" s="763"/>
      <c r="L34" s="336">
        <f t="shared" si="35"/>
        <v>23.221644866511376</v>
      </c>
      <c r="M34" s="98">
        <f>+AS34</f>
        <v>0.06459490740740736</v>
      </c>
      <c r="N34" s="98">
        <f>+AP34-AM34</f>
        <v>0.06459490740740736</v>
      </c>
      <c r="O34" s="99">
        <f>+AR34</f>
        <v>0.0040972222222221966</v>
      </c>
      <c r="P34" s="731"/>
      <c r="Q34" s="72"/>
      <c r="R34" s="72"/>
      <c r="S34" s="714"/>
      <c r="T34" s="714"/>
      <c r="U34" s="714"/>
      <c r="V34" s="755"/>
      <c r="W34" s="757"/>
      <c r="X34" s="733"/>
      <c r="Y34" s="733"/>
      <c r="Z34" s="732"/>
      <c r="AA34" s="732"/>
      <c r="AB34" s="732"/>
      <c r="AC34" s="180"/>
      <c r="AD34" s="734"/>
      <c r="AE34" s="139"/>
      <c r="AF34" s="707"/>
      <c r="AG34" s="78"/>
      <c r="AH34" s="78"/>
      <c r="AI34" s="707"/>
      <c r="AJ34" s="707"/>
      <c r="AK34" s="707"/>
      <c r="AL34" s="735"/>
      <c r="AM34" s="674">
        <v>0.5625</v>
      </c>
      <c r="AN34" s="675"/>
      <c r="AO34" s="676">
        <v>0.6229976851851852</v>
      </c>
      <c r="AP34" s="676">
        <v>0.6270949074074074</v>
      </c>
      <c r="AQ34" s="675">
        <f t="shared" si="36"/>
        <v>0.06049768518518517</v>
      </c>
      <c r="AR34" s="675">
        <f t="shared" si="37"/>
        <v>0.0040972222222221966</v>
      </c>
      <c r="AS34" s="675">
        <f t="shared" si="38"/>
        <v>0.06459490740740736</v>
      </c>
      <c r="AT34" s="736">
        <f>$D$48/(MINUTE(AQ34)/60+HOUR(AS34)+SECOND(AS34)/3600)</f>
        <v>12.411415437655622</v>
      </c>
    </row>
    <row r="35" spans="1:46" ht="18" customHeight="1">
      <c r="A35" s="114" t="s">
        <v>132</v>
      </c>
      <c r="B35" s="136" t="s">
        <v>453</v>
      </c>
      <c r="C35" s="82">
        <v>2</v>
      </c>
      <c r="D35" s="82"/>
      <c r="E35" s="313" t="s">
        <v>34</v>
      </c>
      <c r="F35" s="82"/>
      <c r="G35" s="294">
        <v>60</v>
      </c>
      <c r="H35" s="662" t="s">
        <v>493</v>
      </c>
      <c r="I35" s="663"/>
      <c r="J35" s="312" t="s">
        <v>494</v>
      </c>
      <c r="K35" s="763"/>
      <c r="L35" s="336">
        <f t="shared" si="35"/>
        <v>13.670886075949367</v>
      </c>
      <c r="M35" s="98">
        <f>+AS35</f>
        <v>0.10972222222222217</v>
      </c>
      <c r="N35" s="98">
        <f>+AP35-AM35</f>
        <v>0.10972222222222217</v>
      </c>
      <c r="O35" s="99">
        <f>+AR35</f>
        <v>0.0019560185185185652</v>
      </c>
      <c r="P35" s="731"/>
      <c r="Q35" s="72"/>
      <c r="R35" s="72"/>
      <c r="S35" s="714"/>
      <c r="T35" s="714"/>
      <c r="U35" s="714"/>
      <c r="V35" s="755"/>
      <c r="W35" s="758"/>
      <c r="X35" s="714"/>
      <c r="Y35" s="72"/>
      <c r="Z35" s="72"/>
      <c r="AA35" s="714"/>
      <c r="AB35" s="714"/>
      <c r="AC35" s="714"/>
      <c r="AD35" s="759"/>
      <c r="AE35" s="139"/>
      <c r="AF35" s="707"/>
      <c r="AG35" s="78"/>
      <c r="AH35" s="78"/>
      <c r="AI35" s="707"/>
      <c r="AJ35" s="707"/>
      <c r="AK35" s="707"/>
      <c r="AL35" s="735"/>
      <c r="AM35" s="674">
        <v>0.5625</v>
      </c>
      <c r="AN35" s="675"/>
      <c r="AO35" s="676">
        <v>0.6702662037037036</v>
      </c>
      <c r="AP35" s="676">
        <v>0.6722222222222222</v>
      </c>
      <c r="AQ35" s="675">
        <f t="shared" si="36"/>
        <v>0.1077662037037036</v>
      </c>
      <c r="AR35" s="675">
        <f t="shared" si="37"/>
        <v>0.0019560185185185652</v>
      </c>
      <c r="AS35" s="675">
        <f t="shared" si="38"/>
        <v>0.10972222222222217</v>
      </c>
      <c r="AT35" s="736">
        <f>$D$48/(MINUTE(AQ35)/60+HOUR(AS35)+SECOND(AS35)/3600)</f>
        <v>6.967741935483871</v>
      </c>
    </row>
    <row r="36" spans="1:46" ht="18" customHeight="1" thickBot="1">
      <c r="A36" s="372" t="s">
        <v>132</v>
      </c>
      <c r="B36" s="136" t="s">
        <v>605</v>
      </c>
      <c r="C36" s="410" t="s">
        <v>392</v>
      </c>
      <c r="D36" s="410"/>
      <c r="E36" s="717"/>
      <c r="F36" s="410"/>
      <c r="G36" s="718">
        <v>62</v>
      </c>
      <c r="H36" s="681" t="s">
        <v>433</v>
      </c>
      <c r="I36" s="682"/>
      <c r="J36" s="316" t="s">
        <v>429</v>
      </c>
      <c r="K36" s="764"/>
      <c r="L36" s="719">
        <f>$D$49/(MINUTE(M36)/60+HOUR(M36)+SECOND(M36)/3600)</f>
        <v>11.338582677165354</v>
      </c>
      <c r="M36" s="100">
        <f>+AS36</f>
        <v>0.06614583333333335</v>
      </c>
      <c r="N36" s="100">
        <f>+AP36-AM36</f>
        <v>0.06614583333333335</v>
      </c>
      <c r="O36" s="720">
        <f>+AR36</f>
        <v>0.005624999999999991</v>
      </c>
      <c r="P36" s="737"/>
      <c r="Q36" s="80"/>
      <c r="R36" s="80"/>
      <c r="S36" s="738"/>
      <c r="T36" s="738"/>
      <c r="U36" s="738"/>
      <c r="V36" s="756"/>
      <c r="W36" s="739"/>
      <c r="X36" s="738"/>
      <c r="Y36" s="80"/>
      <c r="Z36" s="80"/>
      <c r="AA36" s="738"/>
      <c r="AB36" s="738"/>
      <c r="AC36" s="738"/>
      <c r="AD36" s="740"/>
      <c r="AE36" s="139"/>
      <c r="AF36" s="707"/>
      <c r="AG36" s="78"/>
      <c r="AH36" s="78"/>
      <c r="AI36" s="714"/>
      <c r="AJ36" s="707"/>
      <c r="AK36" s="707"/>
      <c r="AL36" s="735"/>
      <c r="AM36" s="685">
        <v>0.5625</v>
      </c>
      <c r="AN36" s="686"/>
      <c r="AO36" s="741">
        <v>0.6230208333333334</v>
      </c>
      <c r="AP36" s="741">
        <v>0.6286458333333333</v>
      </c>
      <c r="AQ36" s="686">
        <f t="shared" si="36"/>
        <v>0.06052083333333336</v>
      </c>
      <c r="AR36" s="742">
        <f t="shared" si="37"/>
        <v>0.005624999999999991</v>
      </c>
      <c r="AS36" s="742">
        <f t="shared" si="38"/>
        <v>0.06614583333333335</v>
      </c>
      <c r="AT36" s="736">
        <f>$D$48/(MINUTE(AQ36)/60+HOUR(AS36)+SECOND(AS36)/3600)</f>
        <v>12.378223495702006</v>
      </c>
    </row>
    <row r="37" spans="1:17" ht="16.5" thickBot="1">
      <c r="A37" s="263"/>
      <c r="I37" s="128"/>
      <c r="J37" s="128"/>
      <c r="K37" s="128"/>
      <c r="L37" s="128"/>
      <c r="Q37" s="122"/>
    </row>
    <row r="38" spans="1:17" ht="15.75">
      <c r="A38" s="1217" t="s">
        <v>45</v>
      </c>
      <c r="D38" t="s">
        <v>49</v>
      </c>
      <c r="G38">
        <v>33</v>
      </c>
      <c r="H38" s="346">
        <v>36</v>
      </c>
      <c r="Q38" s="122"/>
    </row>
    <row r="39" spans="1:17" ht="15.75">
      <c r="A39" s="1218"/>
      <c r="D39" t="s">
        <v>50</v>
      </c>
      <c r="G39">
        <v>0</v>
      </c>
      <c r="H39" s="347">
        <v>1</v>
      </c>
      <c r="Q39" s="122"/>
    </row>
    <row r="40" spans="1:8" ht="16.5" thickBot="1">
      <c r="A40" s="1219"/>
      <c r="D40" t="s">
        <v>51</v>
      </c>
      <c r="G40">
        <v>2</v>
      </c>
      <c r="H40" s="347">
        <v>4</v>
      </c>
    </row>
    <row r="41" spans="1:10" ht="15.75">
      <c r="A41" s="123">
        <v>40</v>
      </c>
      <c r="D41" t="s">
        <v>52</v>
      </c>
      <c r="G41">
        <f>+G38-G39-G40</f>
        <v>31</v>
      </c>
      <c r="H41" s="347">
        <v>30</v>
      </c>
      <c r="I41" s="754"/>
      <c r="J41" s="754"/>
    </row>
    <row r="42" spans="1:8" ht="16.5" thickBot="1">
      <c r="A42" s="124">
        <v>0.027777777777777776</v>
      </c>
      <c r="B42" s="124">
        <v>0.027777777777777776</v>
      </c>
      <c r="D42" t="s">
        <v>501</v>
      </c>
      <c r="H42" s="347">
        <v>1</v>
      </c>
    </row>
    <row r="43" ht="16.5" thickBot="1"/>
    <row r="44" spans="1:11" ht="16.5" thickBot="1">
      <c r="A44" s="743" t="s">
        <v>495</v>
      </c>
      <c r="B44" s="743">
        <v>80</v>
      </c>
      <c r="C44" s="743">
        <v>50</v>
      </c>
      <c r="D44" s="744">
        <v>20</v>
      </c>
      <c r="E44" s="832"/>
      <c r="F44" s="743">
        <v>40</v>
      </c>
      <c r="G44" s="745"/>
      <c r="I44" s="128"/>
      <c r="J44" s="63"/>
      <c r="K44" s="63"/>
    </row>
    <row r="45" spans="1:11" ht="18">
      <c r="A45" s="746">
        <v>1</v>
      </c>
      <c r="B45" s="747">
        <v>26</v>
      </c>
      <c r="C45" s="747">
        <v>26</v>
      </c>
      <c r="D45" s="748"/>
      <c r="E45" s="748"/>
      <c r="F45" s="748"/>
      <c r="J45" s="65"/>
      <c r="K45" s="65"/>
    </row>
    <row r="46" spans="1:11" ht="18">
      <c r="A46" s="171">
        <v>2</v>
      </c>
      <c r="B46" s="749">
        <v>24</v>
      </c>
      <c r="C46" s="749">
        <v>24</v>
      </c>
      <c r="D46" s="750"/>
      <c r="E46" s="750"/>
      <c r="F46" s="750"/>
      <c r="J46" s="66"/>
      <c r="K46" s="66"/>
    </row>
    <row r="47" spans="1:11" ht="18">
      <c r="A47" s="171">
        <v>3</v>
      </c>
      <c r="B47" s="751">
        <v>18</v>
      </c>
      <c r="C47" s="750"/>
      <c r="D47" s="750"/>
      <c r="E47" s="750"/>
      <c r="F47" s="751">
        <v>18</v>
      </c>
      <c r="H47" s="128"/>
      <c r="I47" s="128"/>
      <c r="J47" s="67"/>
      <c r="K47" s="67"/>
    </row>
    <row r="48" spans="1:11" ht="18">
      <c r="A48" s="171">
        <v>4</v>
      </c>
      <c r="B48" s="752">
        <v>18</v>
      </c>
      <c r="C48" s="750"/>
      <c r="D48" s="752">
        <v>18</v>
      </c>
      <c r="E48" s="752"/>
      <c r="F48" s="752">
        <v>18</v>
      </c>
      <c r="H48" s="128"/>
      <c r="I48" s="128"/>
      <c r="J48" s="67"/>
      <c r="K48" s="67"/>
    </row>
    <row r="49" spans="1:13" ht="15.75">
      <c r="A49" s="173" t="s">
        <v>35</v>
      </c>
      <c r="B49" s="753">
        <f>SUM(B45:B48)</f>
        <v>86</v>
      </c>
      <c r="C49" s="753">
        <f>SUM(C45:C48)</f>
        <v>50</v>
      </c>
      <c r="D49" s="753">
        <f>SUM(D45:D48)</f>
        <v>18</v>
      </c>
      <c r="E49" s="753"/>
      <c r="F49" s="753">
        <f>SUM(F45:F48)</f>
        <v>36</v>
      </c>
      <c r="H49" s="65"/>
      <c r="I49" s="65"/>
      <c r="J49" s="65"/>
      <c r="K49" s="65"/>
      <c r="L49" s="68"/>
      <c r="M49" s="68"/>
    </row>
    <row r="51" ht="15.75">
      <c r="A51" s="125"/>
    </row>
  </sheetData>
  <sheetProtection/>
  <mergeCells count="5">
    <mergeCell ref="A38:A40"/>
    <mergeCell ref="Q1:W1"/>
    <mergeCell ref="X1:AE1"/>
    <mergeCell ref="AF1:AL1"/>
    <mergeCell ref="AM1:AT1"/>
  </mergeCells>
  <conditionalFormatting sqref="N3:N8 N10 N18:N36">
    <cfRule type="cellIs" priority="4" dxfId="3" operator="notEqual">
      <formula>$M3</formula>
    </cfRule>
  </conditionalFormatting>
  <conditionalFormatting sqref="N11">
    <cfRule type="cellIs" priority="2" dxfId="3" operator="notEqual">
      <formula>$M11</formula>
    </cfRule>
  </conditionalFormatting>
  <conditionalFormatting sqref="N12:N16">
    <cfRule type="cellIs" priority="1" dxfId="3" operator="notEqual">
      <formula>$M12</formula>
    </cfRule>
  </conditionalFormatting>
  <printOptions/>
  <pageMargins left="0.7" right="0.7" top="0.75" bottom="0.75" header="0.3" footer="0.3"/>
  <pageSetup horizontalDpi="600" verticalDpi="600" orientation="portrait" r:id="rId1"/>
  <ignoredErrors>
    <ignoredError sqref="AD9" evalError="1"/>
    <ignoredError sqref="B49:D49 F49"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AW70"/>
  <sheetViews>
    <sheetView tabSelected="1" zoomScalePageLayoutView="0" workbookViewId="0" topLeftCell="A1">
      <pane xSplit="12" ySplit="2" topLeftCell="M3" activePane="bottomRight" state="frozen"/>
      <selection pane="topLeft" activeCell="A1" sqref="A1"/>
      <selection pane="topRight" activeCell="I1" sqref="I1"/>
      <selection pane="bottomLeft" activeCell="A3" sqref="A3"/>
      <selection pane="bottomRight" activeCell="L3" sqref="L3"/>
    </sheetView>
  </sheetViews>
  <sheetFormatPr defaultColWidth="11.00390625" defaultRowHeight="15.75"/>
  <cols>
    <col min="1" max="1" width="7.00390625" style="0" bestFit="1" customWidth="1"/>
    <col min="2" max="2" width="10.375" style="0" customWidth="1"/>
    <col min="3" max="3" width="4.875" style="0" customWidth="1"/>
    <col min="4" max="4" width="7.125" style="0" customWidth="1"/>
    <col min="5" max="5" width="7.50390625" style="0" customWidth="1"/>
    <col min="6" max="6" width="6.75390625" style="0" customWidth="1"/>
    <col min="7" max="7" width="8.25390625" style="0" customWidth="1"/>
    <col min="8" max="8" width="7.375" style="0" customWidth="1"/>
    <col min="9" max="9" width="6.75390625" style="0" customWidth="1"/>
    <col min="10" max="10" width="22.875" style="0" customWidth="1"/>
    <col min="11" max="11" width="6.75390625" style="0" customWidth="1"/>
    <col min="12" max="12" width="16.00390625" style="0" bestFit="1" customWidth="1"/>
    <col min="13" max="13" width="6.125" style="0" customWidth="1"/>
    <col min="14" max="14" width="5.375" style="0" bestFit="1" customWidth="1"/>
    <col min="15" max="15" width="6.125" style="0" customWidth="1"/>
    <col min="16" max="16" width="6.125" style="0" hidden="1" customWidth="1"/>
    <col min="17" max="17" width="6.125" style="0" bestFit="1" customWidth="1"/>
    <col min="18" max="20" width="8.50390625" style="0" bestFit="1" customWidth="1"/>
    <col min="21" max="23" width="6.625" style="0" bestFit="1" customWidth="1"/>
    <col min="24" max="24" width="8.50390625" style="0" bestFit="1" customWidth="1"/>
    <col min="25" max="25" width="8.50390625" style="0" customWidth="1"/>
    <col min="26" max="26" width="8.50390625" style="0" hidden="1" customWidth="1"/>
    <col min="27" max="28" width="8.50390625" style="0" bestFit="1" customWidth="1"/>
    <col min="29" max="31" width="6.625" style="0" bestFit="1" customWidth="1"/>
    <col min="32" max="32" width="8.50390625" style="0" bestFit="1" customWidth="1"/>
    <col min="33" max="33" width="8.50390625" style="0" customWidth="1"/>
    <col min="34" max="34" width="8.50390625" style="0" hidden="1" customWidth="1"/>
    <col min="35" max="36" width="8.50390625" style="0" bestFit="1" customWidth="1"/>
    <col min="37" max="39" width="6.625" style="0" bestFit="1" customWidth="1"/>
    <col min="40" max="40" width="7.00390625" style="0" customWidth="1"/>
    <col min="41" max="41" width="8.50390625" style="0" customWidth="1"/>
    <col min="42" max="42" width="8.50390625" style="0" hidden="1" customWidth="1"/>
    <col min="43" max="44" width="8.50390625" style="0" bestFit="1" customWidth="1"/>
    <col min="45" max="47" width="5.875" style="0" bestFit="1" customWidth="1"/>
    <col min="48" max="48" width="6.375" style="0" bestFit="1" customWidth="1"/>
  </cols>
  <sheetData>
    <row r="1" spans="2:49" ht="18">
      <c r="B1" s="62"/>
      <c r="C1" s="1029"/>
      <c r="D1" s="62"/>
      <c r="E1" s="62"/>
      <c r="F1" s="75"/>
      <c r="G1" s="75"/>
      <c r="H1" s="75"/>
      <c r="I1" s="62"/>
      <c r="J1" s="778"/>
      <c r="K1" s="778"/>
      <c r="L1" s="761"/>
      <c r="M1" s="761"/>
      <c r="N1" s="70"/>
      <c r="O1" s="70"/>
      <c r="P1" s="62"/>
      <c r="Q1" s="62"/>
      <c r="R1" s="1234">
        <v>1</v>
      </c>
      <c r="S1" s="1235"/>
      <c r="T1" s="1235"/>
      <c r="U1" s="1235"/>
      <c r="V1" s="1235"/>
      <c r="W1" s="1235"/>
      <c r="X1" s="1235"/>
      <c r="Y1" s="1236">
        <v>2</v>
      </c>
      <c r="Z1" s="1237"/>
      <c r="AA1" s="1237"/>
      <c r="AB1" s="1237"/>
      <c r="AC1" s="1237"/>
      <c r="AD1" s="1237"/>
      <c r="AE1" s="1237"/>
      <c r="AF1" s="1237"/>
      <c r="AG1" s="1236">
        <v>3</v>
      </c>
      <c r="AH1" s="1237"/>
      <c r="AI1" s="1237"/>
      <c r="AJ1" s="1237"/>
      <c r="AK1" s="1237"/>
      <c r="AL1" s="1237"/>
      <c r="AM1" s="1237"/>
      <c r="AN1" s="1237"/>
      <c r="AO1" s="1236">
        <v>4</v>
      </c>
      <c r="AP1" s="1237"/>
      <c r="AQ1" s="1237"/>
      <c r="AR1" s="1237"/>
      <c r="AS1" s="1237"/>
      <c r="AT1" s="1237"/>
      <c r="AU1" s="1237"/>
      <c r="AV1" s="1237"/>
      <c r="AW1" s="1106"/>
    </row>
    <row r="2" spans="1:49" ht="76.5" customHeight="1" thickBot="1">
      <c r="A2" s="605" t="s">
        <v>578</v>
      </c>
      <c r="B2" s="1164" t="s">
        <v>53</v>
      </c>
      <c r="C2" s="1164" t="s">
        <v>57</v>
      </c>
      <c r="D2" s="1164" t="s">
        <v>525</v>
      </c>
      <c r="E2" s="1164" t="s">
        <v>618</v>
      </c>
      <c r="F2" s="1165" t="s">
        <v>591</v>
      </c>
      <c r="G2" s="1164" t="s">
        <v>593</v>
      </c>
      <c r="H2" s="1164" t="s">
        <v>55</v>
      </c>
      <c r="I2" s="1166" t="s">
        <v>592</v>
      </c>
      <c r="J2" s="1164" t="s">
        <v>526</v>
      </c>
      <c r="K2" s="1164" t="s">
        <v>614</v>
      </c>
      <c r="L2" s="1164" t="s">
        <v>527</v>
      </c>
      <c r="M2" s="1164" t="s">
        <v>613</v>
      </c>
      <c r="N2" s="1167" t="s">
        <v>20</v>
      </c>
      <c r="O2" s="1168" t="s">
        <v>21</v>
      </c>
      <c r="P2" s="1169" t="s">
        <v>46</v>
      </c>
      <c r="Q2" s="1168" t="s">
        <v>22</v>
      </c>
      <c r="R2" s="1170" t="s">
        <v>23</v>
      </c>
      <c r="S2" s="1171" t="s">
        <v>24</v>
      </c>
      <c r="T2" s="1171" t="s">
        <v>25</v>
      </c>
      <c r="U2" s="1170" t="s">
        <v>26</v>
      </c>
      <c r="V2" s="1170" t="s">
        <v>27</v>
      </c>
      <c r="W2" s="1170" t="s">
        <v>28</v>
      </c>
      <c r="X2" s="1172" t="s">
        <v>29</v>
      </c>
      <c r="Y2" s="1170" t="s">
        <v>23</v>
      </c>
      <c r="Z2" s="1173" t="s">
        <v>47</v>
      </c>
      <c r="AA2" s="1171" t="s">
        <v>24</v>
      </c>
      <c r="AB2" s="1171" t="s">
        <v>25</v>
      </c>
      <c r="AC2" s="1170" t="s">
        <v>26</v>
      </c>
      <c r="AD2" s="1170" t="s">
        <v>41</v>
      </c>
      <c r="AE2" s="1170" t="s">
        <v>28</v>
      </c>
      <c r="AF2" s="1172" t="s">
        <v>29</v>
      </c>
      <c r="AG2" s="1170" t="s">
        <v>23</v>
      </c>
      <c r="AH2" s="1173" t="s">
        <v>47</v>
      </c>
      <c r="AI2" s="1171" t="s">
        <v>24</v>
      </c>
      <c r="AJ2" s="1171" t="s">
        <v>25</v>
      </c>
      <c r="AK2" s="1170" t="s">
        <v>26</v>
      </c>
      <c r="AL2" s="1170" t="s">
        <v>41</v>
      </c>
      <c r="AM2" s="1170" t="s">
        <v>28</v>
      </c>
      <c r="AN2" s="1172" t="s">
        <v>29</v>
      </c>
      <c r="AO2" s="1170" t="s">
        <v>23</v>
      </c>
      <c r="AP2" s="1173" t="s">
        <v>47</v>
      </c>
      <c r="AQ2" s="1171" t="s">
        <v>24</v>
      </c>
      <c r="AR2" s="1171" t="s">
        <v>25</v>
      </c>
      <c r="AS2" s="1170" t="s">
        <v>26</v>
      </c>
      <c r="AT2" s="1170" t="s">
        <v>41</v>
      </c>
      <c r="AU2" s="1170" t="s">
        <v>28</v>
      </c>
      <c r="AV2" s="1172" t="s">
        <v>29</v>
      </c>
      <c r="AW2" s="128"/>
    </row>
    <row r="3" spans="1:49" ht="15.75">
      <c r="A3" s="1108">
        <v>1</v>
      </c>
      <c r="B3" s="600" t="s">
        <v>365</v>
      </c>
      <c r="C3" s="601">
        <v>93</v>
      </c>
      <c r="D3" s="600" t="s">
        <v>375</v>
      </c>
      <c r="E3" s="600" t="s">
        <v>528</v>
      </c>
      <c r="F3" s="1123">
        <v>1</v>
      </c>
      <c r="G3" s="1030">
        <v>1</v>
      </c>
      <c r="H3" s="1031">
        <v>75</v>
      </c>
      <c r="I3" s="1126">
        <v>1</v>
      </c>
      <c r="J3" s="584" t="s">
        <v>512</v>
      </c>
      <c r="K3" s="1174">
        <v>3807</v>
      </c>
      <c r="L3" s="1186" t="s">
        <v>625</v>
      </c>
      <c r="M3" s="1244">
        <v>8338</v>
      </c>
      <c r="N3" s="1058">
        <f>$C$70/(MINUTE(O3)/60+HOUR(O3)+SECOND(O3)/3600)</f>
        <v>14.612064705300961</v>
      </c>
      <c r="O3" s="444">
        <f>+W3+AE3+AM3+AS3</f>
        <v>0.3513078703703705</v>
      </c>
      <c r="P3" s="444">
        <f>+AQ3-R3-(B$63*3)</f>
        <v>0.3513078703703704</v>
      </c>
      <c r="Q3" s="862">
        <f>+V3+AD3+AL3</f>
        <v>0.006562499999999916</v>
      </c>
      <c r="R3" s="516">
        <v>0.25</v>
      </c>
      <c r="S3" s="516">
        <v>0.33678240740740745</v>
      </c>
      <c r="T3" s="516">
        <v>0.3388541666666667</v>
      </c>
      <c r="U3" s="517">
        <f aca="true" t="shared" si="0" ref="U3:U17">S3-R3</f>
        <v>0.08678240740740745</v>
      </c>
      <c r="V3" s="517">
        <f aca="true" t="shared" si="1" ref="V3:V17">T3-S3</f>
        <v>0.0020717592592592315</v>
      </c>
      <c r="W3" s="517">
        <f aca="true" t="shared" si="2" ref="W3:W34">T3-R3</f>
        <v>0.08885416666666668</v>
      </c>
      <c r="X3" s="1071">
        <f aca="true" t="shared" si="3" ref="X3:X8">$C$66/(MINUTE(W3)/60+HOUR(W3)+SECOND(W3)/3600)</f>
        <v>17.35052754982415</v>
      </c>
      <c r="Y3" s="516">
        <v>0.3666319444444444</v>
      </c>
      <c r="Z3" s="517">
        <f>+Y3-T3</f>
        <v>0.027777777777777735</v>
      </c>
      <c r="AA3" s="516">
        <v>0.47034722222222225</v>
      </c>
      <c r="AB3" s="516">
        <v>0.4725</v>
      </c>
      <c r="AC3" s="517">
        <f>AA3-Y3</f>
        <v>0.10371527777777784</v>
      </c>
      <c r="AD3" s="517">
        <f>AB3-AA3</f>
        <v>0.0021527777777777257</v>
      </c>
      <c r="AE3" s="517">
        <f>AB3-Y3</f>
        <v>0.10586805555555556</v>
      </c>
      <c r="AF3" s="1159">
        <f>$D$66/(MINUTE(AE3)/60+HOUR(AE3)+SECOND(AE3)/3600)</f>
        <v>14.562151525090195</v>
      </c>
      <c r="AG3" s="1160">
        <v>0.5002777777777777</v>
      </c>
      <c r="AH3" s="1161">
        <f>+AG3-AB3</f>
        <v>0.027777777777777735</v>
      </c>
      <c r="AI3" s="1160">
        <v>0.5883796296296296</v>
      </c>
      <c r="AJ3" s="1160">
        <v>0.5907175925925926</v>
      </c>
      <c r="AK3" s="1161">
        <f aca="true" t="shared" si="4" ref="AK3:AL6">AI3-AH3</f>
        <v>0.5606018518518519</v>
      </c>
      <c r="AL3" s="1161">
        <f t="shared" si="4"/>
        <v>0.0023379629629629584</v>
      </c>
      <c r="AM3" s="1161">
        <f>AJ3-AG3</f>
        <v>0.09043981481481489</v>
      </c>
      <c r="AN3" s="1162">
        <f>$D$67/(MINUTE(AM3)/60+HOUR(AM3)+SECOND(AM3)/3600)</f>
        <v>10.458152034809316</v>
      </c>
      <c r="AO3" s="78">
        <v>0.6184953703703704</v>
      </c>
      <c r="AP3" s="707">
        <f>+AO3-AJ3</f>
        <v>0.02777777777777779</v>
      </c>
      <c r="AQ3" s="78">
        <v>0.6846412037037037</v>
      </c>
      <c r="AR3" s="78">
        <v>0.6905671296296297</v>
      </c>
      <c r="AS3" s="707">
        <f aca="true" t="shared" si="5" ref="AS3:AS8">AQ3-AO3</f>
        <v>0.06614583333333335</v>
      </c>
      <c r="AT3" s="707">
        <f aca="true" t="shared" si="6" ref="AT3:AT8">AR3-AQ3</f>
        <v>0.005925925925926001</v>
      </c>
      <c r="AU3" s="707">
        <f aca="true" t="shared" si="7" ref="AU3:AU8">AR3-AO3</f>
        <v>0.07207175925925935</v>
      </c>
      <c r="AV3" s="1163">
        <f>$C$69/(MINUTE(AU3)/60+HOUR(AU3)+SECOND(AU3)/3600)</f>
        <v>12.025052192066806</v>
      </c>
      <c r="AW3" s="1106"/>
    </row>
    <row r="4" spans="1:49" ht="15.75">
      <c r="A4" s="1108">
        <f>+A3+1</f>
        <v>2</v>
      </c>
      <c r="B4" s="884" t="s">
        <v>365</v>
      </c>
      <c r="C4" s="875">
        <v>38</v>
      </c>
      <c r="D4" s="884" t="s">
        <v>375</v>
      </c>
      <c r="E4" s="884" t="s">
        <v>528</v>
      </c>
      <c r="F4" s="1124">
        <v>2</v>
      </c>
      <c r="G4" s="911">
        <v>2</v>
      </c>
      <c r="H4" s="916">
        <v>66</v>
      </c>
      <c r="I4" s="1127">
        <v>2</v>
      </c>
      <c r="J4" s="905" t="s">
        <v>622</v>
      </c>
      <c r="K4" s="1175">
        <v>6340</v>
      </c>
      <c r="L4" s="1149" t="s">
        <v>506</v>
      </c>
      <c r="M4" s="1245">
        <v>3046</v>
      </c>
      <c r="N4" s="1059">
        <f>$C$70/(MINUTE(O4)/60+HOUR(O4)+SECOND(O4)/3600)</f>
        <v>14.029671337740803</v>
      </c>
      <c r="O4" s="891">
        <f>+W4+AE4+AM4+AS4</f>
        <v>0.36589120370370376</v>
      </c>
      <c r="P4" s="876">
        <f>+AQ4-R4-(B$63*3)</f>
        <v>0.3658912037037037</v>
      </c>
      <c r="Q4" s="877">
        <f>+V4+AD4+AL4</f>
        <v>0.009930555555555554</v>
      </c>
      <c r="R4" s="906">
        <v>0.25</v>
      </c>
      <c r="S4" s="532">
        <v>0.3524189814814815</v>
      </c>
      <c r="T4" s="906">
        <v>0.355775462962963</v>
      </c>
      <c r="U4" s="907">
        <f t="shared" si="0"/>
        <v>0.10241898148148149</v>
      </c>
      <c r="V4" s="907">
        <f t="shared" si="1"/>
        <v>0.003356481481481488</v>
      </c>
      <c r="W4" s="907">
        <f t="shared" si="2"/>
        <v>0.10577546296296297</v>
      </c>
      <c r="X4" s="1067">
        <f t="shared" si="3"/>
        <v>14.574898785425102</v>
      </c>
      <c r="Y4" s="906">
        <v>0.3835532407407407</v>
      </c>
      <c r="Z4" s="907">
        <f>+Y4-T4</f>
        <v>0.027777777777777735</v>
      </c>
      <c r="AA4" s="906">
        <v>0.49019675925925926</v>
      </c>
      <c r="AB4" s="906">
        <v>0.49483796296296295</v>
      </c>
      <c r="AC4" s="907">
        <f>AA4-Y4</f>
        <v>0.10664351851851855</v>
      </c>
      <c r="AD4" s="907">
        <f>AB4-AA4</f>
        <v>0.004641203703703689</v>
      </c>
      <c r="AE4" s="907">
        <f>AB4-Y4</f>
        <v>0.11128472222222224</v>
      </c>
      <c r="AF4" s="1080">
        <f>$D$66/(MINUTE(AE4)/60+HOUR(AE4)+SECOND(AE4)/3600)</f>
        <v>13.853354134165366</v>
      </c>
      <c r="AG4" s="909">
        <v>0.5226157407407407</v>
      </c>
      <c r="AH4" s="908">
        <f>+AG4-AB4</f>
        <v>0.027777777777777735</v>
      </c>
      <c r="AI4" s="909">
        <v>0.6141203703703704</v>
      </c>
      <c r="AJ4" s="909">
        <v>0.6160532407407407</v>
      </c>
      <c r="AK4" s="908">
        <f t="shared" si="4"/>
        <v>0.5863425925925927</v>
      </c>
      <c r="AL4" s="908">
        <f t="shared" si="4"/>
        <v>0.0019328703703703765</v>
      </c>
      <c r="AM4" s="908">
        <f>AJ4-AG4</f>
        <v>0.09343750000000006</v>
      </c>
      <c r="AN4" s="1026">
        <f>$D$67/(MINUTE(AM4)/60+HOUR(AM4)+SECOND(AM4)/3600)</f>
        <v>10.122630992196209</v>
      </c>
      <c r="AO4" s="729">
        <v>0.6438310185185185</v>
      </c>
      <c r="AP4" s="730">
        <f>+AO4-AJ4</f>
        <v>0.02777777777777779</v>
      </c>
      <c r="AQ4" s="729">
        <v>0.699224537037037</v>
      </c>
      <c r="AR4" s="729">
        <v>0.7028125</v>
      </c>
      <c r="AS4" s="714">
        <f t="shared" si="5"/>
        <v>0.05539351851851848</v>
      </c>
      <c r="AT4" s="714">
        <f t="shared" si="6"/>
        <v>0.0035879629629629317</v>
      </c>
      <c r="AU4" s="714">
        <f t="shared" si="7"/>
        <v>0.05898148148148141</v>
      </c>
      <c r="AV4" s="1102">
        <f>$C$69/(MINUTE(AU4)/60+HOUR(AU4)+SECOND(AU4)/3600)</f>
        <v>14.69387755102041</v>
      </c>
      <c r="AW4" s="1106"/>
    </row>
    <row r="5" spans="1:49" ht="15.75">
      <c r="A5" s="1108">
        <f>+A4+1</f>
        <v>3</v>
      </c>
      <c r="B5" s="463" t="s">
        <v>365</v>
      </c>
      <c r="C5" s="440">
        <v>34</v>
      </c>
      <c r="D5" s="463" t="s">
        <v>375</v>
      </c>
      <c r="E5" s="463" t="s">
        <v>528</v>
      </c>
      <c r="F5" s="1125">
        <v>3</v>
      </c>
      <c r="G5" s="890">
        <v>3</v>
      </c>
      <c r="H5" s="465">
        <v>60</v>
      </c>
      <c r="I5" s="1128">
        <v>3</v>
      </c>
      <c r="J5" s="466" t="s">
        <v>510</v>
      </c>
      <c r="K5" s="1176">
        <v>1320</v>
      </c>
      <c r="L5" s="1149" t="s">
        <v>508</v>
      </c>
      <c r="M5" s="1245">
        <v>7505</v>
      </c>
      <c r="N5" s="1060">
        <f>$C$70/(MINUTE(O5)/60+HOUR(O5)+SECOND(O5)/3600)</f>
        <v>14.026565464895636</v>
      </c>
      <c r="O5" s="469">
        <f>+W5+AE5+AM5+AS5</f>
        <v>0.3659722222222222</v>
      </c>
      <c r="P5" s="469">
        <f>+AQ5-R5-(B$63*3)</f>
        <v>0.3659722222222223</v>
      </c>
      <c r="Q5" s="863">
        <f>+V5+AD5+AL5</f>
        <v>0.008969907407407385</v>
      </c>
      <c r="R5" s="532">
        <v>0.25</v>
      </c>
      <c r="S5" s="532">
        <v>0.3523958333333333</v>
      </c>
      <c r="T5" s="532">
        <v>0.3557060185185185</v>
      </c>
      <c r="U5" s="477">
        <f t="shared" si="0"/>
        <v>0.1023958333333333</v>
      </c>
      <c r="V5" s="477">
        <f t="shared" si="1"/>
        <v>0.0033101851851852215</v>
      </c>
      <c r="W5" s="477">
        <f t="shared" si="2"/>
        <v>0.10570601851851852</v>
      </c>
      <c r="X5" s="1066">
        <f t="shared" si="3"/>
        <v>14.584473885908245</v>
      </c>
      <c r="Y5" s="532">
        <v>0.3834837962962963</v>
      </c>
      <c r="Z5" s="477">
        <f>+Y5-T5</f>
        <v>0.02777777777777779</v>
      </c>
      <c r="AA5" s="532">
        <v>0.4902199074074074</v>
      </c>
      <c r="AB5" s="532">
        <v>0.4949074074074074</v>
      </c>
      <c r="AC5" s="477">
        <f>AA5-Y5</f>
        <v>0.10673611111111109</v>
      </c>
      <c r="AD5" s="477">
        <f>AB5-AA5</f>
        <v>0.004687500000000011</v>
      </c>
      <c r="AE5" s="477">
        <f>AB5-Y5</f>
        <v>0.1114236111111111</v>
      </c>
      <c r="AF5" s="1079">
        <f>$D$66/(MINUTE(AE5)/60+HOUR(AE5)+SECOND(AE5)/3600)</f>
        <v>13.836086008102214</v>
      </c>
      <c r="AG5" s="848">
        <v>0.5226851851851851</v>
      </c>
      <c r="AH5" s="849">
        <f>+AG5-AB5</f>
        <v>0.027777777777777735</v>
      </c>
      <c r="AI5" s="848">
        <v>0.6141550925925926</v>
      </c>
      <c r="AJ5" s="848">
        <v>0.6151273148148148</v>
      </c>
      <c r="AK5" s="849">
        <f t="shared" si="4"/>
        <v>0.5863773148148148</v>
      </c>
      <c r="AL5" s="849">
        <f t="shared" si="4"/>
        <v>0.0009722222222221522</v>
      </c>
      <c r="AM5" s="849">
        <f>AJ5-AG5</f>
        <v>0.09244212962962961</v>
      </c>
      <c r="AN5" s="1025">
        <f>$D$67/(MINUTE(AM5)/60+HOUR(AM5)+SECOND(AM5)/3600)</f>
        <v>10.231626392888444</v>
      </c>
      <c r="AO5" s="72">
        <v>0.6429050925925927</v>
      </c>
      <c r="AP5" s="714">
        <f>+AO5-AJ5</f>
        <v>0.0277777777777779</v>
      </c>
      <c r="AQ5" s="72">
        <v>0.6993055555555556</v>
      </c>
      <c r="AR5" s="72">
        <v>0.7029166666666667</v>
      </c>
      <c r="AS5" s="730">
        <f t="shared" si="5"/>
        <v>0.05640046296296297</v>
      </c>
      <c r="AT5" s="730">
        <f t="shared" si="6"/>
        <v>0.0036111111111111205</v>
      </c>
      <c r="AU5" s="730">
        <f t="shared" si="7"/>
        <v>0.06001157407407409</v>
      </c>
      <c r="AV5" s="1103">
        <f>$C$69/(MINUTE(AU5)/60+HOUR(AU5)+SECOND(AU5)/3600)</f>
        <v>14.441658630665382</v>
      </c>
      <c r="AW5" s="1106"/>
    </row>
    <row r="6" spans="1:49" ht="15.75">
      <c r="A6" s="1108">
        <f>+A5+1</f>
        <v>4</v>
      </c>
      <c r="B6" s="463" t="s">
        <v>365</v>
      </c>
      <c r="C6" s="440">
        <v>28</v>
      </c>
      <c r="D6" s="463" t="s">
        <v>375</v>
      </c>
      <c r="E6" s="463" t="s">
        <v>528</v>
      </c>
      <c r="F6" s="1238" t="s">
        <v>603</v>
      </c>
      <c r="G6" s="1239"/>
      <c r="H6" s="1239"/>
      <c r="I6" s="1240"/>
      <c r="J6" s="466" t="s">
        <v>621</v>
      </c>
      <c r="K6" s="1176">
        <v>3904</v>
      </c>
      <c r="L6" s="1149" t="s">
        <v>507</v>
      </c>
      <c r="M6" s="1245">
        <v>6030</v>
      </c>
      <c r="N6" s="1060"/>
      <c r="O6" s="469"/>
      <c r="P6" s="469"/>
      <c r="Q6" s="863"/>
      <c r="R6" s="532">
        <v>0.25</v>
      </c>
      <c r="S6" s="532">
        <v>0.3523148148148148</v>
      </c>
      <c r="T6" s="532">
        <v>0.355</v>
      </c>
      <c r="U6" s="477">
        <f t="shared" si="0"/>
        <v>0.1023148148148148</v>
      </c>
      <c r="V6" s="477">
        <f t="shared" si="1"/>
        <v>0.0026851851851851793</v>
      </c>
      <c r="W6" s="477">
        <f t="shared" si="2"/>
        <v>0.10499999999999998</v>
      </c>
      <c r="X6" s="1066">
        <f t="shared" si="3"/>
        <v>14.682539682539682</v>
      </c>
      <c r="Y6" s="532">
        <v>0.38277777777777783</v>
      </c>
      <c r="Z6" s="477">
        <f>+Y6-T6</f>
        <v>0.027777777777777846</v>
      </c>
      <c r="AA6" s="532">
        <v>0.48981481481481487</v>
      </c>
      <c r="AB6" s="532">
        <v>0.4940740740740741</v>
      </c>
      <c r="AC6" s="477">
        <f>AA6-Y6</f>
        <v>0.10703703703703704</v>
      </c>
      <c r="AD6" s="477">
        <f>AB6-AA6</f>
        <v>0.00425925925925924</v>
      </c>
      <c r="AE6" s="477">
        <f>AB6-Y6</f>
        <v>0.11129629629629628</v>
      </c>
      <c r="AF6" s="1079">
        <f>$D$66/(MINUTE(AE6)/60+HOUR(AE6)+SECOND(AE6)/3600)</f>
        <v>13.851913477537439</v>
      </c>
      <c r="AG6" s="848">
        <v>0.5218518518518519</v>
      </c>
      <c r="AH6" s="849">
        <f>+AG6-AB6</f>
        <v>0.02777777777777779</v>
      </c>
      <c r="AI6" s="848">
        <v>0.6141319444444444</v>
      </c>
      <c r="AJ6" s="848">
        <v>0.6161111111111112</v>
      </c>
      <c r="AK6" s="849">
        <f t="shared" si="4"/>
        <v>0.5863541666666666</v>
      </c>
      <c r="AL6" s="849">
        <f t="shared" si="4"/>
        <v>0.001979166666666754</v>
      </c>
      <c r="AM6" s="849">
        <f>AJ6-AG6</f>
        <v>0.09425925925925926</v>
      </c>
      <c r="AN6" s="1025">
        <f>$D$67/(MINUTE(AM6)/60+HOUR(AM6)+SECOND(AM6)/3600)</f>
        <v>10.034381139489193</v>
      </c>
      <c r="AO6" s="72"/>
      <c r="AP6" s="714"/>
      <c r="AQ6" s="72"/>
      <c r="AR6" s="72"/>
      <c r="AS6" s="714"/>
      <c r="AT6" s="714"/>
      <c r="AU6" s="714"/>
      <c r="AV6" s="1102"/>
      <c r="AW6" s="1106"/>
    </row>
    <row r="7" spans="1:49" ht="16.5" thickBot="1">
      <c r="A7" s="1109">
        <f>+A6+1</f>
        <v>5</v>
      </c>
      <c r="B7" s="486" t="s">
        <v>365</v>
      </c>
      <c r="C7" s="489">
        <v>42</v>
      </c>
      <c r="D7" s="486" t="s">
        <v>375</v>
      </c>
      <c r="E7" s="486" t="s">
        <v>528</v>
      </c>
      <c r="F7" s="1228" t="s">
        <v>602</v>
      </c>
      <c r="G7" s="1229"/>
      <c r="H7" s="1229"/>
      <c r="I7" s="1230"/>
      <c r="J7" s="490" t="s">
        <v>513</v>
      </c>
      <c r="K7" s="1177">
        <v>3995</v>
      </c>
      <c r="L7" s="1155" t="s">
        <v>509</v>
      </c>
      <c r="M7" s="1246">
        <v>4967</v>
      </c>
      <c r="N7" s="1061"/>
      <c r="O7" s="493"/>
      <c r="P7" s="493"/>
      <c r="Q7" s="861"/>
      <c r="R7" s="620">
        <v>0.25</v>
      </c>
      <c r="S7" s="620">
        <v>0.33674768518518516</v>
      </c>
      <c r="T7" s="620">
        <v>0.3408449074074074</v>
      </c>
      <c r="U7" s="501">
        <f t="shared" si="0"/>
        <v>0.08674768518518516</v>
      </c>
      <c r="V7" s="501">
        <f t="shared" si="1"/>
        <v>0.004097222222222252</v>
      </c>
      <c r="W7" s="501">
        <f t="shared" si="2"/>
        <v>0.09084490740740742</v>
      </c>
      <c r="X7" s="1068">
        <f t="shared" si="3"/>
        <v>16.9703146897694</v>
      </c>
      <c r="Y7" s="620"/>
      <c r="Z7" s="501"/>
      <c r="AA7" s="620"/>
      <c r="AB7" s="620"/>
      <c r="AC7" s="501"/>
      <c r="AD7" s="501"/>
      <c r="AE7" s="501"/>
      <c r="AF7" s="1081"/>
      <c r="AG7" s="850"/>
      <c r="AH7" s="851"/>
      <c r="AI7" s="850"/>
      <c r="AJ7" s="850"/>
      <c r="AK7" s="851"/>
      <c r="AL7" s="851"/>
      <c r="AM7" s="851"/>
      <c r="AN7" s="1027"/>
      <c r="AO7" s="80"/>
      <c r="AP7" s="738"/>
      <c r="AQ7" s="80"/>
      <c r="AR7" s="80"/>
      <c r="AS7" s="738"/>
      <c r="AT7" s="738"/>
      <c r="AU7" s="738"/>
      <c r="AV7" s="1104"/>
      <c r="AW7" s="1106"/>
    </row>
    <row r="8" spans="1:49" ht="16.5" thickBot="1">
      <c r="A8" s="1110">
        <v>1</v>
      </c>
      <c r="B8" s="1015" t="s">
        <v>596</v>
      </c>
      <c r="C8" s="1014">
        <v>59</v>
      </c>
      <c r="D8" s="1015" t="s">
        <v>380</v>
      </c>
      <c r="E8" s="1015" t="s">
        <v>529</v>
      </c>
      <c r="F8" s="1119">
        <v>1</v>
      </c>
      <c r="G8" s="1016">
        <v>1</v>
      </c>
      <c r="H8" s="1017">
        <v>71</v>
      </c>
      <c r="I8" s="1129">
        <v>1</v>
      </c>
      <c r="J8" s="1018" t="s">
        <v>511</v>
      </c>
      <c r="K8" s="1178">
        <v>1532</v>
      </c>
      <c r="L8" s="1155" t="s">
        <v>207</v>
      </c>
      <c r="M8" s="1246">
        <v>8071</v>
      </c>
      <c r="N8" s="1062">
        <f>$C$70/(MINUTE(O8)/60+HOUR(O8)+SECOND(O8)/3600)</f>
        <v>14.61158331686104</v>
      </c>
      <c r="O8" s="1019">
        <f>+W8+AE8+AM8+AS8</f>
        <v>0.3513194444444444</v>
      </c>
      <c r="P8" s="1019">
        <f>+AQ8-R8-(B$63*3)</f>
        <v>0.35131944444444435</v>
      </c>
      <c r="Q8" s="1020">
        <f aca="true" t="shared" si="8" ref="Q8:Q19">+V8+AD8+AL8</f>
        <v>0.007835648148148244</v>
      </c>
      <c r="R8" s="979">
        <v>0.25</v>
      </c>
      <c r="S8" s="979">
        <v>0.3367939814814815</v>
      </c>
      <c r="T8" s="979">
        <v>0.34043981481481483</v>
      </c>
      <c r="U8" s="980">
        <f t="shared" si="0"/>
        <v>0.08679398148148149</v>
      </c>
      <c r="V8" s="980">
        <f t="shared" si="1"/>
        <v>0.003645833333333348</v>
      </c>
      <c r="W8" s="980">
        <f t="shared" si="2"/>
        <v>0.09043981481481483</v>
      </c>
      <c r="X8" s="1069">
        <f t="shared" si="3"/>
        <v>17.046327105195804</v>
      </c>
      <c r="Y8" s="979">
        <v>0.36821759259259257</v>
      </c>
      <c r="Z8" s="980">
        <f aca="true" t="shared" si="9" ref="Z8:Z40">+Y8-T8</f>
        <v>0.027777777777777735</v>
      </c>
      <c r="AA8" s="979">
        <v>0.4704398148148148</v>
      </c>
      <c r="AB8" s="979">
        <v>0.4725115740740741</v>
      </c>
      <c r="AC8" s="980">
        <f aca="true" t="shared" si="10" ref="AC8:AC40">AA8-Y8</f>
        <v>0.10222222222222221</v>
      </c>
      <c r="AD8" s="980">
        <f aca="true" t="shared" si="11" ref="AD8:AD40">AB8-AA8</f>
        <v>0.0020717592592593426</v>
      </c>
      <c r="AE8" s="980">
        <f aca="true" t="shared" si="12" ref="AE8:AE40">AB8-Y8</f>
        <v>0.10429398148148156</v>
      </c>
      <c r="AF8" s="1082">
        <f>$D$66/(MINUTE(AE8)/60+HOUR(AE8)+SECOND(AE8)/3600)</f>
        <v>14.781933192764399</v>
      </c>
      <c r="AG8" s="1022">
        <v>0.5002893518518519</v>
      </c>
      <c r="AH8" s="1021">
        <f aca="true" t="shared" si="13" ref="AH8:AH19">+AG8-AB8</f>
        <v>0.027777777777777735</v>
      </c>
      <c r="AI8" s="1022">
        <v>0.5884837962962963</v>
      </c>
      <c r="AJ8" s="1022">
        <v>0.5906018518518519</v>
      </c>
      <c r="AK8" s="1021">
        <f>AI8-AH8</f>
        <v>0.5607060185185186</v>
      </c>
      <c r="AL8" s="1021">
        <f>AJ8-AI8</f>
        <v>0.0021180555555555536</v>
      </c>
      <c r="AM8" s="1021">
        <f aca="true" t="shared" si="14" ref="AM8:AM19">AJ8-AG8</f>
        <v>0.09031250000000002</v>
      </c>
      <c r="AN8" s="1028">
        <f>$D$67/(MINUTE(AM8)/60+HOUR(AM8)+SECOND(AM8)/3600)</f>
        <v>10.472895040369089</v>
      </c>
      <c r="AO8" s="1024">
        <v>0.6183796296296297</v>
      </c>
      <c r="AP8" s="1023">
        <f>+AO8-AJ8</f>
        <v>0.02777777777777779</v>
      </c>
      <c r="AQ8" s="1024">
        <v>0.6846527777777777</v>
      </c>
      <c r="AR8" s="1024">
        <v>0.6901736111111111</v>
      </c>
      <c r="AS8" s="1023">
        <f t="shared" si="5"/>
        <v>0.066273148148148</v>
      </c>
      <c r="AT8" s="1023">
        <f t="shared" si="6"/>
        <v>0.005520833333333419</v>
      </c>
      <c r="AU8" s="1023">
        <f t="shared" si="7"/>
        <v>0.07179398148148142</v>
      </c>
      <c r="AV8" s="1105">
        <f>$C$69/(MINUTE(AU8)/60+HOUR(AU8)+SECOND(AU8)/3600)</f>
        <v>12.071578268579719</v>
      </c>
      <c r="AW8" s="1106"/>
    </row>
    <row r="9" spans="1:48" ht="15.75">
      <c r="A9" s="1108">
        <v>1</v>
      </c>
      <c r="B9" s="510" t="s">
        <v>579</v>
      </c>
      <c r="C9" s="313">
        <v>56</v>
      </c>
      <c r="D9" s="510" t="s">
        <v>380</v>
      </c>
      <c r="E9" s="510" t="s">
        <v>528</v>
      </c>
      <c r="F9" s="1120">
        <v>1</v>
      </c>
      <c r="G9" s="313">
        <v>1</v>
      </c>
      <c r="H9" s="511">
        <v>51</v>
      </c>
      <c r="I9" s="1130">
        <v>1</v>
      </c>
      <c r="J9" s="512" t="s">
        <v>606</v>
      </c>
      <c r="K9" s="1179">
        <v>8046</v>
      </c>
      <c r="L9" s="1150" t="s">
        <v>206</v>
      </c>
      <c r="M9" s="1247">
        <v>8049</v>
      </c>
      <c r="N9" s="309">
        <f aca="true" t="shared" si="15" ref="N9:N19">$D$70/(MINUTE(O9)/60+HOUR(O9)+SECOND(O9)/3600)</f>
        <v>16.131296226313232</v>
      </c>
      <c r="O9" s="98">
        <f>+W9+AE9+AK9+AS19</f>
        <v>0.21438657407407408</v>
      </c>
      <c r="P9" s="98">
        <f aca="true" t="shared" si="16" ref="P9:P19">+AI9-R9-B$63*2</f>
        <v>0.214386574074074</v>
      </c>
      <c r="Q9" s="99">
        <f t="shared" si="8"/>
        <v>0.018182870370370474</v>
      </c>
      <c r="R9" s="516">
        <v>0.3541666666666667</v>
      </c>
      <c r="S9" s="516">
        <v>0.43746527777777783</v>
      </c>
      <c r="T9" s="516">
        <v>0.4436574074074074</v>
      </c>
      <c r="U9" s="517">
        <f t="shared" si="0"/>
        <v>0.08329861111111114</v>
      </c>
      <c r="V9" s="517">
        <f t="shared" si="1"/>
        <v>0.006192129629629561</v>
      </c>
      <c r="W9" s="517">
        <f t="shared" si="2"/>
        <v>0.0894907407407407</v>
      </c>
      <c r="X9" s="1071">
        <f aca="true" t="shared" si="17" ref="X9:X21">$D$66/(MINUTE(W9)/60+HOUR(W9)+SECOND(W9)/3600)</f>
        <v>17.227108122090016</v>
      </c>
      <c r="Y9" s="548">
        <v>0.4714351851851852</v>
      </c>
      <c r="Z9" s="549">
        <f t="shared" si="9"/>
        <v>0.02777777777777779</v>
      </c>
      <c r="AA9" s="548">
        <v>0.5403125</v>
      </c>
      <c r="AB9" s="548">
        <v>0.5443402777777778</v>
      </c>
      <c r="AC9" s="549">
        <f t="shared" si="10"/>
        <v>0.0688773148148148</v>
      </c>
      <c r="AD9" s="549">
        <f t="shared" si="11"/>
        <v>0.004027777777777852</v>
      </c>
      <c r="AE9" s="549">
        <f t="shared" si="12"/>
        <v>0.07290509259259265</v>
      </c>
      <c r="AF9" s="1083">
        <f aca="true" t="shared" si="18" ref="AF9:AF21">$D$67/(MINUTE(AE9)/60+HOUR(AE9)+SECOND(AE9)/3600)</f>
        <v>12.973487855215113</v>
      </c>
      <c r="AG9" s="119">
        <v>0.5721180555555555</v>
      </c>
      <c r="AH9" s="120">
        <f t="shared" si="13"/>
        <v>0.02777777777777768</v>
      </c>
      <c r="AI9" s="119">
        <v>0.6241087962962962</v>
      </c>
      <c r="AJ9" s="119">
        <v>0.6320717592592593</v>
      </c>
      <c r="AK9" s="120">
        <f aca="true" t="shared" si="19" ref="AK9:AK19">AI9-AG9</f>
        <v>0.051990740740740726</v>
      </c>
      <c r="AL9" s="120">
        <f aca="true" t="shared" si="20" ref="AL9:AL19">AJ9-AI9</f>
        <v>0.00796296296296306</v>
      </c>
      <c r="AM9" s="120">
        <f t="shared" si="14"/>
        <v>0.05995370370370379</v>
      </c>
      <c r="AN9" s="1088">
        <f aca="true" t="shared" si="21" ref="AN9:AN19">$C$68/(MINUTE(AM9)/60+HOUR(AM9)+SECOND(AM9)/3600)</f>
        <v>19.737451737451735</v>
      </c>
      <c r="AO9" s="1091"/>
      <c r="AP9" s="520"/>
      <c r="AQ9" s="104"/>
      <c r="AR9" s="104"/>
      <c r="AS9" s="520"/>
      <c r="AT9" s="520"/>
      <c r="AU9" s="520"/>
      <c r="AV9" s="522"/>
    </row>
    <row r="10" spans="1:48" ht="15.75">
      <c r="A10" s="1108">
        <f>+A9+1</f>
        <v>2</v>
      </c>
      <c r="B10" s="526" t="s">
        <v>579</v>
      </c>
      <c r="C10" s="892">
        <v>89</v>
      </c>
      <c r="D10" s="893" t="s">
        <v>380</v>
      </c>
      <c r="E10" s="526" t="s">
        <v>528</v>
      </c>
      <c r="F10" s="1121">
        <v>2</v>
      </c>
      <c r="G10" s="892">
        <v>2</v>
      </c>
      <c r="H10" s="894">
        <v>45</v>
      </c>
      <c r="I10" s="1130"/>
      <c r="J10" s="895" t="s">
        <v>519</v>
      </c>
      <c r="K10" s="1180">
        <v>3416</v>
      </c>
      <c r="L10" s="1184" t="s">
        <v>623</v>
      </c>
      <c r="M10" s="1248">
        <v>7864</v>
      </c>
      <c r="N10" s="1063">
        <f t="shared" si="15"/>
        <v>15.675987618697865</v>
      </c>
      <c r="O10" s="896">
        <f>+W10+AE10+AK10+AS11</f>
        <v>0.2206134259259258</v>
      </c>
      <c r="P10" s="542">
        <f t="shared" si="16"/>
        <v>0.2206134259259259</v>
      </c>
      <c r="Q10" s="898">
        <f t="shared" si="8"/>
        <v>0.009675925925925921</v>
      </c>
      <c r="R10" s="532">
        <v>0.3541666666666667</v>
      </c>
      <c r="S10" s="899">
        <v>0.44377314814814817</v>
      </c>
      <c r="T10" s="899">
        <v>0.44756944444444446</v>
      </c>
      <c r="U10" s="901">
        <f t="shared" si="0"/>
        <v>0.08960648148148148</v>
      </c>
      <c r="V10" s="901">
        <f t="shared" si="1"/>
        <v>0.0037962962962962976</v>
      </c>
      <c r="W10" s="901">
        <f t="shared" si="2"/>
        <v>0.09340277777777778</v>
      </c>
      <c r="X10" s="1072">
        <f t="shared" si="17"/>
        <v>16.50557620817844</v>
      </c>
      <c r="Y10" s="904">
        <v>0.4753472222222222</v>
      </c>
      <c r="Z10" s="903">
        <f t="shared" si="9"/>
        <v>0.027777777777777735</v>
      </c>
      <c r="AA10" s="904">
        <v>0.5480555555555555</v>
      </c>
      <c r="AB10" s="904">
        <v>0.5497800925925925</v>
      </c>
      <c r="AC10" s="903">
        <f t="shared" si="10"/>
        <v>0.07270833333333332</v>
      </c>
      <c r="AD10" s="903">
        <f t="shared" si="11"/>
        <v>0.0017245370370370106</v>
      </c>
      <c r="AE10" s="903">
        <f t="shared" si="12"/>
        <v>0.07443287037037033</v>
      </c>
      <c r="AF10" s="1084">
        <f t="shared" si="18"/>
        <v>12.707199502410202</v>
      </c>
      <c r="AG10" s="1086">
        <v>0.5775578703703704</v>
      </c>
      <c r="AH10" s="109">
        <f t="shared" si="13"/>
        <v>0.0277777777777779</v>
      </c>
      <c r="AI10" s="108">
        <v>0.6303356481481481</v>
      </c>
      <c r="AJ10" s="108">
        <v>0.6344907407407407</v>
      </c>
      <c r="AK10" s="109">
        <f t="shared" si="19"/>
        <v>0.0527777777777777</v>
      </c>
      <c r="AL10" s="109">
        <f>AJ10-AI10</f>
        <v>0.004155092592592613</v>
      </c>
      <c r="AM10" s="109">
        <f>AJ10-AG10</f>
        <v>0.056932870370370314</v>
      </c>
      <c r="AN10" s="1089">
        <f>$C$68/(MINUTE(AM10)/60+HOUR(AM10)+SECOND(AM10)/3600)</f>
        <v>20.784712339906484</v>
      </c>
      <c r="AO10" s="1092"/>
      <c r="AP10" s="520"/>
      <c r="AQ10" s="104"/>
      <c r="AR10" s="104"/>
      <c r="AS10" s="520"/>
      <c r="AT10" s="520"/>
      <c r="AU10" s="520"/>
      <c r="AV10" s="522"/>
    </row>
    <row r="11" spans="1:48" ht="15.75">
      <c r="A11" s="1108">
        <f aca="true" t="shared" si="22" ref="A11:A20">+A10+1</f>
        <v>3</v>
      </c>
      <c r="B11" s="526" t="s">
        <v>579</v>
      </c>
      <c r="C11" s="527">
        <v>95</v>
      </c>
      <c r="D11" s="526" t="s">
        <v>380</v>
      </c>
      <c r="E11" s="526" t="s">
        <v>528</v>
      </c>
      <c r="F11" s="1122">
        <v>3</v>
      </c>
      <c r="G11" s="527">
        <v>3</v>
      </c>
      <c r="H11" s="528">
        <v>41</v>
      </c>
      <c r="I11" s="1130">
        <v>2</v>
      </c>
      <c r="J11" s="529" t="s">
        <v>517</v>
      </c>
      <c r="K11" s="1179">
        <v>1554</v>
      </c>
      <c r="L11" s="1151" t="s">
        <v>520</v>
      </c>
      <c r="M11" s="1249">
        <v>7487</v>
      </c>
      <c r="N11" s="336">
        <f t="shared" si="15"/>
        <v>14.684489876154903</v>
      </c>
      <c r="O11" s="896">
        <f>+W11+AE11+AK11+AS12</f>
        <v>0.23550925925925925</v>
      </c>
      <c r="P11" s="98">
        <f t="shared" si="16"/>
        <v>0.23550925925925922</v>
      </c>
      <c r="Q11" s="405">
        <f t="shared" si="8"/>
        <v>0.018148148148148135</v>
      </c>
      <c r="R11" s="532">
        <v>0.3541666666666667</v>
      </c>
      <c r="S11" s="532">
        <v>0.45125</v>
      </c>
      <c r="T11" s="532">
        <v>0.45410879629629625</v>
      </c>
      <c r="U11" s="477">
        <f t="shared" si="0"/>
        <v>0.0970833333333333</v>
      </c>
      <c r="V11" s="477">
        <f t="shared" si="1"/>
        <v>0.002858796296296262</v>
      </c>
      <c r="W11" s="477">
        <f t="shared" si="2"/>
        <v>0.09994212962962956</v>
      </c>
      <c r="X11" s="1066">
        <f t="shared" si="17"/>
        <v>15.425593514765488</v>
      </c>
      <c r="Y11" s="479">
        <v>0.4818865740740741</v>
      </c>
      <c r="Z11" s="480">
        <f t="shared" si="9"/>
        <v>0.027777777777777846</v>
      </c>
      <c r="AA11" s="479">
        <v>0.555150462962963</v>
      </c>
      <c r="AB11" s="479">
        <v>0.5575578703703704</v>
      </c>
      <c r="AC11" s="480">
        <f t="shared" si="10"/>
        <v>0.0732638888888889</v>
      </c>
      <c r="AD11" s="480">
        <f t="shared" si="11"/>
        <v>0.0024074074074074137</v>
      </c>
      <c r="AE11" s="480">
        <f t="shared" si="12"/>
        <v>0.07567129629629632</v>
      </c>
      <c r="AF11" s="1084">
        <f t="shared" si="18"/>
        <v>12.499235240134597</v>
      </c>
      <c r="AG11" s="108">
        <v>0.5853356481481481</v>
      </c>
      <c r="AH11" s="109">
        <f t="shared" si="13"/>
        <v>0.02777777777777768</v>
      </c>
      <c r="AI11" s="108">
        <v>0.6452314814814815</v>
      </c>
      <c r="AJ11" s="108">
        <v>0.6581134259259259</v>
      </c>
      <c r="AK11" s="109">
        <f t="shared" si="19"/>
        <v>0.05989583333333337</v>
      </c>
      <c r="AL11" s="109">
        <f t="shared" si="20"/>
        <v>0.01288194444444446</v>
      </c>
      <c r="AM11" s="109">
        <f t="shared" si="14"/>
        <v>0.07277777777777783</v>
      </c>
      <c r="AN11" s="1089">
        <f t="shared" si="21"/>
        <v>16.259541984732824</v>
      </c>
      <c r="AO11" s="1092"/>
      <c r="AP11" s="520"/>
      <c r="AQ11" s="521"/>
      <c r="AR11" s="104"/>
      <c r="AS11" s="520"/>
      <c r="AT11" s="520"/>
      <c r="AU11" s="520"/>
      <c r="AV11" s="522"/>
    </row>
    <row r="12" spans="1:48" ht="15.75">
      <c r="A12" s="1108">
        <f t="shared" si="22"/>
        <v>4</v>
      </c>
      <c r="B12" s="526" t="s">
        <v>579</v>
      </c>
      <c r="C12" s="527">
        <v>51</v>
      </c>
      <c r="D12" s="526" t="s">
        <v>380</v>
      </c>
      <c r="E12" s="526" t="s">
        <v>528</v>
      </c>
      <c r="F12" s="1122">
        <v>4</v>
      </c>
      <c r="G12" s="527">
        <v>4</v>
      </c>
      <c r="H12" s="528">
        <v>38</v>
      </c>
      <c r="I12" s="1130"/>
      <c r="J12" s="529" t="s">
        <v>515</v>
      </c>
      <c r="K12" s="1179">
        <v>7615</v>
      </c>
      <c r="L12" s="1150" t="s">
        <v>228</v>
      </c>
      <c r="M12" s="1247">
        <v>8220</v>
      </c>
      <c r="N12" s="336">
        <f t="shared" si="15"/>
        <v>14.680161147685958</v>
      </c>
      <c r="O12" s="102">
        <f>+W12+AE12+AK12+AS13</f>
        <v>0.23557870370370382</v>
      </c>
      <c r="P12" s="98">
        <f t="shared" si="16"/>
        <v>0.23557870370370368</v>
      </c>
      <c r="Q12" s="405">
        <f t="shared" si="8"/>
        <v>0.009710648148148204</v>
      </c>
      <c r="R12" s="532">
        <v>0.3541666666666667</v>
      </c>
      <c r="S12" s="532">
        <v>0.44697916666666665</v>
      </c>
      <c r="T12" s="532">
        <v>0.44983796296296297</v>
      </c>
      <c r="U12" s="477">
        <f t="shared" si="0"/>
        <v>0.09281249999999996</v>
      </c>
      <c r="V12" s="477">
        <f t="shared" si="1"/>
        <v>0.0028587962962963176</v>
      </c>
      <c r="W12" s="477">
        <f t="shared" si="2"/>
        <v>0.09567129629629628</v>
      </c>
      <c r="X12" s="1066">
        <f t="shared" si="17"/>
        <v>16.114202758286957</v>
      </c>
      <c r="Y12" s="479">
        <v>0.4776157407407407</v>
      </c>
      <c r="Z12" s="480">
        <f t="shared" si="9"/>
        <v>0.027777777777777735</v>
      </c>
      <c r="AA12" s="479">
        <v>0.5484027777777778</v>
      </c>
      <c r="AB12" s="479">
        <v>0.5513541666666667</v>
      </c>
      <c r="AC12" s="480">
        <f t="shared" si="10"/>
        <v>0.07078703703703709</v>
      </c>
      <c r="AD12" s="480">
        <f t="shared" si="11"/>
        <v>0.002951388888888906</v>
      </c>
      <c r="AE12" s="480">
        <f t="shared" si="12"/>
        <v>0.073738425925926</v>
      </c>
      <c r="AF12" s="1084">
        <f t="shared" si="18"/>
        <v>12.82687176267462</v>
      </c>
      <c r="AG12" s="108">
        <v>0.5791319444444444</v>
      </c>
      <c r="AH12" s="109">
        <f t="shared" si="13"/>
        <v>0.02777777777777768</v>
      </c>
      <c r="AI12" s="108">
        <v>0.6453009259259259</v>
      </c>
      <c r="AJ12" s="108">
        <v>0.6492013888888889</v>
      </c>
      <c r="AK12" s="109">
        <f t="shared" si="19"/>
        <v>0.06616898148148154</v>
      </c>
      <c r="AL12" s="109">
        <f t="shared" si="20"/>
        <v>0.0039004629629629806</v>
      </c>
      <c r="AM12" s="109">
        <f t="shared" si="14"/>
        <v>0.07006944444444452</v>
      </c>
      <c r="AN12" s="1089">
        <f t="shared" si="21"/>
        <v>16.88800792864222</v>
      </c>
      <c r="AO12" s="1092"/>
      <c r="AP12" s="520"/>
      <c r="AQ12" s="104"/>
      <c r="AR12" s="104"/>
      <c r="AS12" s="520"/>
      <c r="AT12" s="520"/>
      <c r="AU12" s="520"/>
      <c r="AV12" s="522"/>
    </row>
    <row r="13" spans="1:48" ht="15.75">
      <c r="A13" s="1108">
        <f t="shared" si="22"/>
        <v>5</v>
      </c>
      <c r="B13" s="526" t="s">
        <v>579</v>
      </c>
      <c r="C13" s="527">
        <v>87</v>
      </c>
      <c r="D13" s="526" t="s">
        <v>380</v>
      </c>
      <c r="E13" s="526" t="s">
        <v>528</v>
      </c>
      <c r="F13" s="1122">
        <v>5</v>
      </c>
      <c r="G13" s="527">
        <v>5</v>
      </c>
      <c r="H13" s="528">
        <v>35</v>
      </c>
      <c r="I13" s="1130">
        <v>3</v>
      </c>
      <c r="J13" s="529" t="s">
        <v>617</v>
      </c>
      <c r="K13" s="1179">
        <v>3349</v>
      </c>
      <c r="L13" s="1150" t="s">
        <v>522</v>
      </c>
      <c r="M13" s="1247">
        <v>3350</v>
      </c>
      <c r="N13" s="336">
        <f t="shared" si="15"/>
        <v>14.313086798237212</v>
      </c>
      <c r="O13" s="102">
        <f>+W13+AE13+AK13+AS14</f>
        <v>0.2416203703703702</v>
      </c>
      <c r="P13" s="102">
        <f t="shared" si="16"/>
        <v>0.2416203703703703</v>
      </c>
      <c r="Q13" s="405">
        <f t="shared" si="8"/>
        <v>0.005057870370370476</v>
      </c>
      <c r="R13" s="532">
        <v>0.3541666666666667</v>
      </c>
      <c r="S13" s="532">
        <v>0.44184027777777773</v>
      </c>
      <c r="T13" s="532">
        <v>0.44327546296296294</v>
      </c>
      <c r="U13" s="477">
        <f t="shared" si="0"/>
        <v>0.08767361111111105</v>
      </c>
      <c r="V13" s="477">
        <f t="shared" si="1"/>
        <v>0.001435185185185206</v>
      </c>
      <c r="W13" s="477">
        <f t="shared" si="2"/>
        <v>0.08910879629629626</v>
      </c>
      <c r="X13" s="1066">
        <f t="shared" si="17"/>
        <v>17.300948175087676</v>
      </c>
      <c r="Y13" s="479">
        <v>0.4710532407407408</v>
      </c>
      <c r="Z13" s="480">
        <f t="shared" si="9"/>
        <v>0.027777777777777846</v>
      </c>
      <c r="AA13" s="479">
        <v>0.5483333333333333</v>
      </c>
      <c r="AB13" s="479">
        <v>0.5496527777777778</v>
      </c>
      <c r="AC13" s="480">
        <f t="shared" si="10"/>
        <v>0.07728009259259255</v>
      </c>
      <c r="AD13" s="480">
        <f t="shared" si="11"/>
        <v>0.0013194444444444287</v>
      </c>
      <c r="AE13" s="480">
        <f t="shared" si="12"/>
        <v>0.07859953703703698</v>
      </c>
      <c r="AF13" s="1084">
        <f t="shared" si="18"/>
        <v>12.033573847739655</v>
      </c>
      <c r="AG13" s="108">
        <v>0.5774305555555556</v>
      </c>
      <c r="AH13" s="109">
        <f t="shared" si="13"/>
        <v>0.02777777777777779</v>
      </c>
      <c r="AI13" s="108">
        <v>0.6513425925925925</v>
      </c>
      <c r="AJ13" s="108">
        <v>0.6536458333333334</v>
      </c>
      <c r="AK13" s="109">
        <f t="shared" si="19"/>
        <v>0.07391203703703697</v>
      </c>
      <c r="AL13" s="109">
        <f t="shared" si="20"/>
        <v>0.0023032407407408417</v>
      </c>
      <c r="AM13" s="109">
        <f t="shared" si="14"/>
        <v>0.07621527777777781</v>
      </c>
      <c r="AN13" s="1089">
        <f t="shared" si="21"/>
        <v>15.52619589977221</v>
      </c>
      <c r="AO13" s="1092"/>
      <c r="AP13" s="520"/>
      <c r="AQ13" s="104"/>
      <c r="AR13" s="104"/>
      <c r="AS13" s="520"/>
      <c r="AT13" s="520"/>
      <c r="AU13" s="520"/>
      <c r="AV13" s="522"/>
    </row>
    <row r="14" spans="1:48" ht="15.75">
      <c r="A14" s="1108">
        <f t="shared" si="22"/>
        <v>6</v>
      </c>
      <c r="B14" s="526" t="s">
        <v>579</v>
      </c>
      <c r="C14" s="313">
        <v>88</v>
      </c>
      <c r="D14" s="526" t="s">
        <v>612</v>
      </c>
      <c r="E14" s="526" t="s">
        <v>528</v>
      </c>
      <c r="F14" s="1120">
        <v>6</v>
      </c>
      <c r="G14" s="313"/>
      <c r="H14" s="511"/>
      <c r="I14" s="1130"/>
      <c r="J14" s="882" t="s">
        <v>516</v>
      </c>
      <c r="K14" s="1140"/>
      <c r="L14" s="1150" t="s">
        <v>209</v>
      </c>
      <c r="M14" s="1247">
        <v>4023</v>
      </c>
      <c r="N14" s="336">
        <f t="shared" si="15"/>
        <v>13.073725661780793</v>
      </c>
      <c r="O14" s="102">
        <f>+W14+AE14+AK14+AS17</f>
        <v>0.26452546296296287</v>
      </c>
      <c r="P14" s="102">
        <f t="shared" si="16"/>
        <v>0.264525462962963</v>
      </c>
      <c r="Q14" s="405">
        <f t="shared" si="8"/>
        <v>0.021493055555555474</v>
      </c>
      <c r="R14" s="532">
        <v>0.3541666666666667</v>
      </c>
      <c r="S14" s="532">
        <v>0.4425694444444444</v>
      </c>
      <c r="T14" s="532">
        <v>0.4472453703703703</v>
      </c>
      <c r="U14" s="477">
        <f t="shared" si="0"/>
        <v>0.08840277777777772</v>
      </c>
      <c r="V14" s="477">
        <f t="shared" si="1"/>
        <v>0.004675925925925917</v>
      </c>
      <c r="W14" s="477">
        <f t="shared" si="2"/>
        <v>0.09307870370370364</v>
      </c>
      <c r="X14" s="1066">
        <f t="shared" si="17"/>
        <v>16.56304401890077</v>
      </c>
      <c r="Y14" s="479">
        <v>0.47502314814814817</v>
      </c>
      <c r="Z14" s="480">
        <f t="shared" si="9"/>
        <v>0.027777777777777846</v>
      </c>
      <c r="AA14" s="479">
        <v>0.5597916666666667</v>
      </c>
      <c r="AB14" s="479">
        <v>0.5613773148148148</v>
      </c>
      <c r="AC14" s="480">
        <f t="shared" si="10"/>
        <v>0.08476851851851852</v>
      </c>
      <c r="AD14" s="480">
        <f t="shared" si="11"/>
        <v>0.0015856481481481</v>
      </c>
      <c r="AE14" s="480">
        <f t="shared" si="12"/>
        <v>0.08635416666666662</v>
      </c>
      <c r="AF14" s="1084">
        <f t="shared" si="18"/>
        <v>10.952955367913146</v>
      </c>
      <c r="AG14" s="108">
        <v>0.5891550925925926</v>
      </c>
      <c r="AH14" s="109">
        <f t="shared" si="13"/>
        <v>0.02777777777777779</v>
      </c>
      <c r="AI14" s="108">
        <v>0.6742476851851852</v>
      </c>
      <c r="AJ14" s="108">
        <v>0.6894791666666666</v>
      </c>
      <c r="AK14" s="109">
        <f t="shared" si="19"/>
        <v>0.08509259259259261</v>
      </c>
      <c r="AL14" s="109">
        <f t="shared" si="20"/>
        <v>0.015231481481481457</v>
      </c>
      <c r="AM14" s="109">
        <f t="shared" si="14"/>
        <v>0.10032407407407407</v>
      </c>
      <c r="AN14" s="1089">
        <f t="shared" si="21"/>
        <v>11.795108444854637</v>
      </c>
      <c r="AO14" s="1092"/>
      <c r="AP14" s="520"/>
      <c r="AQ14" s="104"/>
      <c r="AR14" s="104"/>
      <c r="AS14" s="520"/>
      <c r="AT14" s="520"/>
      <c r="AU14" s="520"/>
      <c r="AV14" s="522"/>
    </row>
    <row r="15" spans="1:48" ht="15.75">
      <c r="A15" s="1108">
        <f t="shared" si="22"/>
        <v>7</v>
      </c>
      <c r="B15" s="526" t="s">
        <v>579</v>
      </c>
      <c r="C15" s="313">
        <v>23</v>
      </c>
      <c r="D15" s="510" t="s">
        <v>380</v>
      </c>
      <c r="E15" s="526" t="s">
        <v>528</v>
      </c>
      <c r="F15" s="1120">
        <v>7</v>
      </c>
      <c r="G15" s="313">
        <v>6</v>
      </c>
      <c r="H15" s="511">
        <v>32</v>
      </c>
      <c r="I15" s="1130">
        <v>4</v>
      </c>
      <c r="J15" s="512" t="s">
        <v>518</v>
      </c>
      <c r="K15" s="1181">
        <v>4775</v>
      </c>
      <c r="L15" s="1150" t="s">
        <v>229</v>
      </c>
      <c r="M15" s="1247">
        <v>3992</v>
      </c>
      <c r="N15" s="309">
        <f t="shared" si="15"/>
        <v>12.261982928430728</v>
      </c>
      <c r="O15" s="98">
        <f>+W15+AE15+AK15+AS17</f>
        <v>0.2820370370370371</v>
      </c>
      <c r="P15" s="98">
        <f t="shared" si="16"/>
        <v>0.28226851851851853</v>
      </c>
      <c r="Q15" s="99">
        <f t="shared" si="8"/>
        <v>0.006875000000000131</v>
      </c>
      <c r="R15" s="516">
        <v>0.3541666666666667</v>
      </c>
      <c r="S15" s="516">
        <v>0.4756018518518519</v>
      </c>
      <c r="T15" s="516">
        <v>0.47923611111111114</v>
      </c>
      <c r="U15" s="517">
        <f t="shared" si="0"/>
        <v>0.1214351851851852</v>
      </c>
      <c r="V15" s="517">
        <f t="shared" si="1"/>
        <v>0.0036342592592592537</v>
      </c>
      <c r="W15" s="517">
        <f t="shared" si="2"/>
        <v>0.12506944444444446</v>
      </c>
      <c r="X15" s="1071">
        <f t="shared" si="17"/>
        <v>12.32648528595225</v>
      </c>
      <c r="Y15" s="117">
        <v>0.5070138888888889</v>
      </c>
      <c r="Z15" s="118">
        <f t="shared" si="9"/>
        <v>0.027777777777777735</v>
      </c>
      <c r="AA15" s="117">
        <v>0.5908333333333333</v>
      </c>
      <c r="AB15" s="117">
        <v>0.5926736111111112</v>
      </c>
      <c r="AC15" s="118">
        <f t="shared" si="10"/>
        <v>0.08381944444444445</v>
      </c>
      <c r="AD15" s="118">
        <f t="shared" si="11"/>
        <v>0.0018402777777778434</v>
      </c>
      <c r="AE15" s="118">
        <f t="shared" si="12"/>
        <v>0.08565972222222229</v>
      </c>
      <c r="AF15" s="1083">
        <f t="shared" si="18"/>
        <v>11.041751114714229</v>
      </c>
      <c r="AG15" s="119">
        <v>0.6206828703703704</v>
      </c>
      <c r="AH15" s="109">
        <f t="shared" si="13"/>
        <v>0.028009259259259234</v>
      </c>
      <c r="AI15" s="108">
        <v>0.6919907407407407</v>
      </c>
      <c r="AJ15" s="108">
        <v>0.6933912037037038</v>
      </c>
      <c r="AK15" s="109">
        <f t="shared" si="19"/>
        <v>0.07130787037037034</v>
      </c>
      <c r="AL15" s="109">
        <f t="shared" si="20"/>
        <v>0.0014004629629630339</v>
      </c>
      <c r="AM15" s="109">
        <f t="shared" si="14"/>
        <v>0.07270833333333337</v>
      </c>
      <c r="AN15" s="1089">
        <f t="shared" si="21"/>
        <v>16.275071633237822</v>
      </c>
      <c r="AO15" s="1092"/>
      <c r="AP15" s="520"/>
      <c r="AQ15" s="104"/>
      <c r="AR15" s="104"/>
      <c r="AS15" s="520"/>
      <c r="AT15" s="520"/>
      <c r="AU15" s="520"/>
      <c r="AV15" s="522"/>
    </row>
    <row r="16" spans="1:48" ht="15.75">
      <c r="A16" s="1108">
        <f t="shared" si="22"/>
        <v>8</v>
      </c>
      <c r="B16" s="526" t="s">
        <v>579</v>
      </c>
      <c r="C16" s="527">
        <v>91</v>
      </c>
      <c r="D16" s="526" t="s">
        <v>19</v>
      </c>
      <c r="E16" s="526" t="s">
        <v>528</v>
      </c>
      <c r="F16" s="1122">
        <v>8</v>
      </c>
      <c r="G16" s="527">
        <v>7</v>
      </c>
      <c r="H16" s="528">
        <v>29</v>
      </c>
      <c r="I16" s="1131">
        <v>5</v>
      </c>
      <c r="J16" s="529" t="s">
        <v>594</v>
      </c>
      <c r="K16" s="1179">
        <v>6710</v>
      </c>
      <c r="L16" s="1150" t="s">
        <v>595</v>
      </c>
      <c r="M16" s="1247">
        <v>8328</v>
      </c>
      <c r="N16" s="336">
        <f t="shared" si="15"/>
        <v>11.150918047469771</v>
      </c>
      <c r="O16" s="102">
        <f>+W16+AE16+AK16+AS23</f>
        <v>0.3101388888888889</v>
      </c>
      <c r="P16" s="102">
        <f t="shared" si="16"/>
        <v>0.31013888888888896</v>
      </c>
      <c r="Q16" s="405">
        <f t="shared" si="8"/>
        <v>0.008692129629629564</v>
      </c>
      <c r="R16" s="532">
        <v>0.3541666666666667</v>
      </c>
      <c r="S16" s="532">
        <v>0.485775462962963</v>
      </c>
      <c r="T16" s="532">
        <v>0.4880902777777778</v>
      </c>
      <c r="U16" s="477">
        <f t="shared" si="0"/>
        <v>0.1316087962962963</v>
      </c>
      <c r="V16" s="477">
        <f t="shared" si="1"/>
        <v>0.002314814814814825</v>
      </c>
      <c r="W16" s="477">
        <f t="shared" si="2"/>
        <v>0.13392361111111112</v>
      </c>
      <c r="X16" s="1066">
        <f t="shared" si="17"/>
        <v>11.51153746435053</v>
      </c>
      <c r="Y16" s="479">
        <v>0.5158680555555556</v>
      </c>
      <c r="Z16" s="480">
        <f t="shared" si="9"/>
        <v>0.02777777777777779</v>
      </c>
      <c r="AA16" s="479">
        <v>0.6132291666666666</v>
      </c>
      <c r="AB16" s="479">
        <v>0.6159953703703703</v>
      </c>
      <c r="AC16" s="480">
        <f t="shared" si="10"/>
        <v>0.09736111111111101</v>
      </c>
      <c r="AD16" s="480">
        <f t="shared" si="11"/>
        <v>0.002766203703703729</v>
      </c>
      <c r="AE16" s="480">
        <f t="shared" si="12"/>
        <v>0.10012731481481474</v>
      </c>
      <c r="AF16" s="1084">
        <f t="shared" si="18"/>
        <v>9.446306785342735</v>
      </c>
      <c r="AG16" s="108">
        <v>0.6437731481481481</v>
      </c>
      <c r="AH16" s="109">
        <f t="shared" si="13"/>
        <v>0.02777777777777779</v>
      </c>
      <c r="AI16" s="108">
        <v>0.7198611111111112</v>
      </c>
      <c r="AJ16" s="108">
        <v>0.7234722222222222</v>
      </c>
      <c r="AK16" s="109">
        <f t="shared" si="19"/>
        <v>0.07608796296296305</v>
      </c>
      <c r="AL16" s="109">
        <f t="shared" si="20"/>
        <v>0.0036111111111110095</v>
      </c>
      <c r="AM16" s="109">
        <f t="shared" si="14"/>
        <v>0.07969907407407406</v>
      </c>
      <c r="AN16" s="1089">
        <f t="shared" si="21"/>
        <v>14.847516700551845</v>
      </c>
      <c r="AO16" s="1092"/>
      <c r="AP16" s="520"/>
      <c r="AQ16" s="104"/>
      <c r="AR16" s="104"/>
      <c r="AS16" s="520"/>
      <c r="AT16" s="520"/>
      <c r="AU16" s="520"/>
      <c r="AV16" s="522"/>
    </row>
    <row r="17" spans="1:48" ht="15.75">
      <c r="A17" s="1108">
        <f t="shared" si="22"/>
        <v>9</v>
      </c>
      <c r="B17" s="510" t="s">
        <v>579</v>
      </c>
      <c r="C17" s="313">
        <v>14</v>
      </c>
      <c r="D17" s="510" t="s">
        <v>19</v>
      </c>
      <c r="E17" s="510" t="s">
        <v>528</v>
      </c>
      <c r="F17" s="1120">
        <v>9</v>
      </c>
      <c r="G17" s="313">
        <v>8</v>
      </c>
      <c r="H17" s="511">
        <v>26</v>
      </c>
      <c r="I17" s="1130">
        <v>6</v>
      </c>
      <c r="J17" s="512" t="s">
        <v>616</v>
      </c>
      <c r="K17" s="1181">
        <v>2244</v>
      </c>
      <c r="L17" s="1150" t="s">
        <v>610</v>
      </c>
      <c r="M17" s="1247">
        <v>8080</v>
      </c>
      <c r="N17" s="309">
        <f t="shared" si="15"/>
        <v>11.148421759570182</v>
      </c>
      <c r="O17" s="98">
        <f>+W17+AE17+AK17+AS24</f>
        <v>0.31020833333333325</v>
      </c>
      <c r="P17" s="98">
        <f t="shared" si="16"/>
        <v>0.3102083333333333</v>
      </c>
      <c r="Q17" s="99">
        <f t="shared" si="8"/>
        <v>0.008553240740740709</v>
      </c>
      <c r="R17" s="516">
        <v>0.3541666666666667</v>
      </c>
      <c r="S17" s="516">
        <v>0.48575231481481485</v>
      </c>
      <c r="T17" s="516">
        <v>0.4880324074074074</v>
      </c>
      <c r="U17" s="517">
        <f t="shared" si="0"/>
        <v>0.13158564814814816</v>
      </c>
      <c r="V17" s="517">
        <f t="shared" si="1"/>
        <v>0.002280092592592542</v>
      </c>
      <c r="W17" s="517">
        <f t="shared" si="2"/>
        <v>0.1338657407407407</v>
      </c>
      <c r="X17" s="1071">
        <f t="shared" si="17"/>
        <v>11.516513920110668</v>
      </c>
      <c r="Y17" s="117">
        <v>0.5158101851851852</v>
      </c>
      <c r="Z17" s="118">
        <f t="shared" si="9"/>
        <v>0.02777777777777779</v>
      </c>
      <c r="AA17" s="117">
        <v>0.6131828703703703</v>
      </c>
      <c r="AB17" s="117">
        <v>0.6159259259259259</v>
      </c>
      <c r="AC17" s="118">
        <f t="shared" si="10"/>
        <v>0.09737268518518516</v>
      </c>
      <c r="AD17" s="118">
        <f t="shared" si="11"/>
        <v>0.0027430555555555403</v>
      </c>
      <c r="AE17" s="118">
        <f t="shared" si="12"/>
        <v>0.1001157407407407</v>
      </c>
      <c r="AF17" s="1083">
        <f t="shared" si="18"/>
        <v>9.447398843930635</v>
      </c>
      <c r="AG17" s="119">
        <v>0.6437037037037037</v>
      </c>
      <c r="AH17" s="120">
        <f t="shared" si="13"/>
        <v>0.02777777777777779</v>
      </c>
      <c r="AI17" s="119">
        <v>0.7199305555555555</v>
      </c>
      <c r="AJ17" s="119">
        <v>0.7234606481481481</v>
      </c>
      <c r="AK17" s="120">
        <f t="shared" si="19"/>
        <v>0.07622685185185185</v>
      </c>
      <c r="AL17" s="120">
        <f t="shared" si="20"/>
        <v>0.0035300925925926263</v>
      </c>
      <c r="AM17" s="120">
        <f t="shared" si="14"/>
        <v>0.07975694444444448</v>
      </c>
      <c r="AN17" s="1088">
        <f t="shared" si="21"/>
        <v>14.836743578580757</v>
      </c>
      <c r="AO17" s="1092"/>
      <c r="AP17" s="520"/>
      <c r="AQ17" s="104"/>
      <c r="AR17" s="104"/>
      <c r="AS17" s="520"/>
      <c r="AT17" s="520"/>
      <c r="AU17" s="520"/>
      <c r="AV17" s="522"/>
    </row>
    <row r="18" spans="1:48" ht="15.75">
      <c r="A18" s="1108">
        <f t="shared" si="22"/>
        <v>10</v>
      </c>
      <c r="B18" s="526" t="s">
        <v>579</v>
      </c>
      <c r="C18" s="313">
        <v>36</v>
      </c>
      <c r="D18" s="526" t="s">
        <v>380</v>
      </c>
      <c r="E18" s="526" t="s">
        <v>528</v>
      </c>
      <c r="F18" s="1241" t="s">
        <v>602</v>
      </c>
      <c r="G18" s="1242"/>
      <c r="H18" s="1242"/>
      <c r="I18" s="1243"/>
      <c r="J18" s="512" t="s">
        <v>590</v>
      </c>
      <c r="K18" s="1181">
        <v>8512</v>
      </c>
      <c r="L18" s="1150" t="s">
        <v>524</v>
      </c>
      <c r="M18" s="1247">
        <v>8206</v>
      </c>
      <c r="N18" s="336">
        <f t="shared" si="15"/>
        <v>12.342517245652443</v>
      </c>
      <c r="O18" s="102">
        <f>+W18+AE18+AK18+AS15</f>
        <v>0.2801967592592592</v>
      </c>
      <c r="P18" s="102">
        <f t="shared" si="16"/>
        <v>0.28019675925925924</v>
      </c>
      <c r="Q18" s="405">
        <f t="shared" si="8"/>
        <v>0.013969907407407448</v>
      </c>
      <c r="R18" s="532">
        <v>0.3541666666666667</v>
      </c>
      <c r="S18" s="532">
        <v>0.4712962962962963</v>
      </c>
      <c r="T18" s="532">
        <v>0.4756944444444444</v>
      </c>
      <c r="U18" s="477">
        <f aca="true" t="shared" si="23" ref="U18:U55">S18-R18</f>
        <v>0.11712962962962964</v>
      </c>
      <c r="V18" s="477">
        <v>0.0028124999999999995</v>
      </c>
      <c r="W18" s="477">
        <f t="shared" si="2"/>
        <v>0.12152777777777773</v>
      </c>
      <c r="X18" s="1066">
        <f t="shared" si="17"/>
        <v>12.685714285714287</v>
      </c>
      <c r="Y18" s="904">
        <v>0.5034722222222222</v>
      </c>
      <c r="Z18" s="903">
        <f t="shared" si="9"/>
        <v>0.02777777777777779</v>
      </c>
      <c r="AA18" s="904">
        <v>0.5943402777777778</v>
      </c>
      <c r="AB18" s="904">
        <v>0.598125</v>
      </c>
      <c r="AC18" s="903">
        <f t="shared" si="10"/>
        <v>0.09086805555555555</v>
      </c>
      <c r="AD18" s="903">
        <f t="shared" si="11"/>
        <v>0.0037847222222222587</v>
      </c>
      <c r="AE18" s="903">
        <f t="shared" si="12"/>
        <v>0.09465277777777781</v>
      </c>
      <c r="AF18" s="1084">
        <f t="shared" si="18"/>
        <v>9.992663242846662</v>
      </c>
      <c r="AG18" s="108">
        <v>0.6259027777777778</v>
      </c>
      <c r="AH18" s="109">
        <f t="shared" si="13"/>
        <v>0.02777777777777779</v>
      </c>
      <c r="AI18" s="108">
        <v>0.6899189814814815</v>
      </c>
      <c r="AJ18" s="108">
        <v>0.6972916666666666</v>
      </c>
      <c r="AK18" s="109">
        <f t="shared" si="19"/>
        <v>0.06401620370370364</v>
      </c>
      <c r="AL18" s="109">
        <f t="shared" si="20"/>
        <v>0.0073726851851851904</v>
      </c>
      <c r="AM18" s="109">
        <f t="shared" si="14"/>
        <v>0.07138888888888884</v>
      </c>
      <c r="AN18" s="1089">
        <f t="shared" si="21"/>
        <v>16.57587548638132</v>
      </c>
      <c r="AO18" s="1092"/>
      <c r="AP18" s="520"/>
      <c r="AQ18" s="104"/>
      <c r="AR18" s="104"/>
      <c r="AS18" s="520"/>
      <c r="AT18" s="520"/>
      <c r="AU18" s="520"/>
      <c r="AV18" s="522"/>
    </row>
    <row r="19" spans="1:48" ht="15.75">
      <c r="A19" s="1108">
        <f t="shared" si="22"/>
        <v>11</v>
      </c>
      <c r="B19" s="526" t="s">
        <v>579</v>
      </c>
      <c r="C19" s="527">
        <v>49</v>
      </c>
      <c r="D19" s="526" t="s">
        <v>380</v>
      </c>
      <c r="E19" s="526" t="s">
        <v>528</v>
      </c>
      <c r="F19" s="1241" t="s">
        <v>601</v>
      </c>
      <c r="G19" s="1242"/>
      <c r="H19" s="1242"/>
      <c r="I19" s="1243"/>
      <c r="J19" s="529" t="s">
        <v>619</v>
      </c>
      <c r="K19" s="1179">
        <v>2137</v>
      </c>
      <c r="L19" s="1150" t="s">
        <v>523</v>
      </c>
      <c r="M19" s="1247">
        <v>6767</v>
      </c>
      <c r="N19" s="336">
        <f t="shared" si="15"/>
        <v>15.771971496437054</v>
      </c>
      <c r="O19" s="102">
        <f>+W19+AE19+AK19+AS10</f>
        <v>0.21927083333333325</v>
      </c>
      <c r="P19" s="98">
        <f t="shared" si="16"/>
        <v>0.21927083333333328</v>
      </c>
      <c r="Q19" s="405">
        <f t="shared" si="8"/>
        <v>0.032037037037036975</v>
      </c>
      <c r="R19" s="532">
        <v>0.3541666666666667</v>
      </c>
      <c r="S19" s="532">
        <v>0.43798611111111113</v>
      </c>
      <c r="T19" s="532">
        <v>0.4445949074074074</v>
      </c>
      <c r="U19" s="477">
        <f t="shared" si="23"/>
        <v>0.08381944444444445</v>
      </c>
      <c r="V19" s="477">
        <f aca="true" t="shared" si="24" ref="V19:V55">T19-S19</f>
        <v>0.006608796296296293</v>
      </c>
      <c r="W19" s="477">
        <f t="shared" si="2"/>
        <v>0.09042824074074074</v>
      </c>
      <c r="X19" s="1066">
        <f t="shared" si="17"/>
        <v>17.048508895430693</v>
      </c>
      <c r="Y19" s="479">
        <v>0.4723726851851852</v>
      </c>
      <c r="Z19" s="480">
        <f t="shared" si="9"/>
        <v>0.02777777777777779</v>
      </c>
      <c r="AA19" s="479">
        <v>0.5389351851851852</v>
      </c>
      <c r="AB19" s="479">
        <v>0.5452777777777778</v>
      </c>
      <c r="AC19" s="480">
        <f t="shared" si="10"/>
        <v>0.06656250000000002</v>
      </c>
      <c r="AD19" s="480">
        <f t="shared" si="11"/>
        <v>0.006342592592592511</v>
      </c>
      <c r="AE19" s="480">
        <f t="shared" si="12"/>
        <v>0.07290509259259254</v>
      </c>
      <c r="AF19" s="1084">
        <f t="shared" si="18"/>
        <v>12.973487855215113</v>
      </c>
      <c r="AG19" s="108">
        <v>0.5730555555555555</v>
      </c>
      <c r="AH19" s="109">
        <f t="shared" si="13"/>
        <v>0.02777777777777779</v>
      </c>
      <c r="AI19" s="108">
        <v>0.6289930555555555</v>
      </c>
      <c r="AJ19" s="108">
        <v>0.6480787037037037</v>
      </c>
      <c r="AK19" s="109">
        <f t="shared" si="19"/>
        <v>0.05593749999999997</v>
      </c>
      <c r="AL19" s="109">
        <f t="shared" si="20"/>
        <v>0.01908564814814817</v>
      </c>
      <c r="AM19" s="109">
        <f t="shared" si="14"/>
        <v>0.07502314814814814</v>
      </c>
      <c r="AN19" s="1089">
        <f t="shared" si="21"/>
        <v>15.772909595803762</v>
      </c>
      <c r="AO19" s="1092"/>
      <c r="AP19" s="520"/>
      <c r="AQ19" s="104"/>
      <c r="AR19" s="104"/>
      <c r="AS19" s="520"/>
      <c r="AT19" s="520"/>
      <c r="AU19" s="520"/>
      <c r="AV19" s="522"/>
    </row>
    <row r="20" spans="1:48" ht="16.5" thickBot="1">
      <c r="A20" s="1109">
        <f t="shared" si="22"/>
        <v>12</v>
      </c>
      <c r="B20" s="864" t="s">
        <v>579</v>
      </c>
      <c r="C20" s="717">
        <v>26</v>
      </c>
      <c r="D20" s="864" t="s">
        <v>19</v>
      </c>
      <c r="E20" s="864" t="s">
        <v>528</v>
      </c>
      <c r="F20" s="1231" t="s">
        <v>48</v>
      </c>
      <c r="G20" s="1232"/>
      <c r="H20" s="1232"/>
      <c r="I20" s="1233"/>
      <c r="J20" s="910" t="s">
        <v>615</v>
      </c>
      <c r="K20" s="1182">
        <v>7708</v>
      </c>
      <c r="L20" s="1156" t="s">
        <v>521</v>
      </c>
      <c r="M20" s="1250">
        <v>7132</v>
      </c>
      <c r="N20" s="376"/>
      <c r="O20" s="149"/>
      <c r="P20" s="149"/>
      <c r="Q20" s="150"/>
      <c r="R20" s="704">
        <v>0.3541666666666667</v>
      </c>
      <c r="S20" s="704">
        <v>0.4756481481481481</v>
      </c>
      <c r="T20" s="704">
        <v>0.4792824074074074</v>
      </c>
      <c r="U20" s="703">
        <f t="shared" si="23"/>
        <v>0.12148148148148141</v>
      </c>
      <c r="V20" s="703">
        <f t="shared" si="24"/>
        <v>0.0036342592592593093</v>
      </c>
      <c r="W20" s="703">
        <f t="shared" si="2"/>
        <v>0.12511574074074072</v>
      </c>
      <c r="X20" s="1073">
        <f t="shared" si="17"/>
        <v>12.321924144310824</v>
      </c>
      <c r="Y20" s="900">
        <v>0.5070601851851851</v>
      </c>
      <c r="Z20" s="902">
        <f t="shared" si="9"/>
        <v>0.027777777777777735</v>
      </c>
      <c r="AA20" s="900">
        <v>0.5908101851851851</v>
      </c>
      <c r="AB20" s="900">
        <v>0.5928819444444444</v>
      </c>
      <c r="AC20" s="902">
        <f t="shared" si="10"/>
        <v>0.08374999999999999</v>
      </c>
      <c r="AD20" s="902">
        <f t="shared" si="11"/>
        <v>0.002071759259259287</v>
      </c>
      <c r="AE20" s="902">
        <f t="shared" si="12"/>
        <v>0.08582175925925928</v>
      </c>
      <c r="AF20" s="1085">
        <f t="shared" si="18"/>
        <v>11.020903573836817</v>
      </c>
      <c r="AG20" s="874"/>
      <c r="AH20" s="873"/>
      <c r="AI20" s="874"/>
      <c r="AJ20" s="874"/>
      <c r="AK20" s="873"/>
      <c r="AL20" s="873"/>
      <c r="AM20" s="873"/>
      <c r="AN20" s="1090"/>
      <c r="AO20" s="1092"/>
      <c r="AP20" s="520"/>
      <c r="AQ20" s="521"/>
      <c r="AR20" s="104"/>
      <c r="AS20" s="520"/>
      <c r="AT20" s="520"/>
      <c r="AU20" s="520"/>
      <c r="AV20" s="522"/>
    </row>
    <row r="21" spans="1:48" ht="16.5" thickBot="1">
      <c r="A21" s="1109">
        <v>1</v>
      </c>
      <c r="B21" s="864" t="s">
        <v>580</v>
      </c>
      <c r="C21" s="865">
        <v>90</v>
      </c>
      <c r="D21" s="864" t="s">
        <v>19</v>
      </c>
      <c r="E21" s="864" t="s">
        <v>529</v>
      </c>
      <c r="F21" s="1118">
        <v>1</v>
      </c>
      <c r="G21" s="865">
        <v>1</v>
      </c>
      <c r="H21" s="920">
        <v>41</v>
      </c>
      <c r="I21" s="1132">
        <v>1</v>
      </c>
      <c r="J21" s="866" t="s">
        <v>514</v>
      </c>
      <c r="K21" s="1183">
        <v>7861</v>
      </c>
      <c r="L21" s="1157" t="s">
        <v>216</v>
      </c>
      <c r="M21" s="1251">
        <v>8048</v>
      </c>
      <c r="N21" s="1064">
        <f>$D$70/(MINUTE(O21)/60+HOUR(O21)+SECOND(O21)/3600)</f>
        <v>12.363455809334656</v>
      </c>
      <c r="O21" s="867">
        <f>+W21+AE21+AK21+AS9</f>
        <v>0.27972222222222204</v>
      </c>
      <c r="P21" s="867">
        <f>+AI21-R21-B$63*2</f>
        <v>0.2797222222222222</v>
      </c>
      <c r="Q21" s="868">
        <f>+V21+AD21+AL21</f>
        <v>0.006527777777777799</v>
      </c>
      <c r="R21" s="704">
        <v>0.3541666666666667</v>
      </c>
      <c r="S21" s="869">
        <v>0.4469675925925926</v>
      </c>
      <c r="T21" s="869">
        <v>0.44916666666666666</v>
      </c>
      <c r="U21" s="870">
        <f t="shared" si="23"/>
        <v>0.09280092592592593</v>
      </c>
      <c r="V21" s="870">
        <f t="shared" si="24"/>
        <v>0.0021990740740740478</v>
      </c>
      <c r="W21" s="870">
        <f t="shared" si="2"/>
        <v>0.09499999999999997</v>
      </c>
      <c r="X21" s="1073">
        <f t="shared" si="17"/>
        <v>16.2280701754386</v>
      </c>
      <c r="Y21" s="872">
        <v>0.47694444444444445</v>
      </c>
      <c r="Z21" s="871">
        <f t="shared" si="9"/>
        <v>0.02777777777777779</v>
      </c>
      <c r="AA21" s="872">
        <v>0.5694791666666666</v>
      </c>
      <c r="AB21" s="872">
        <v>0.5715393518518518</v>
      </c>
      <c r="AC21" s="871">
        <f t="shared" si="10"/>
        <v>0.0925347222222222</v>
      </c>
      <c r="AD21" s="871">
        <f t="shared" si="11"/>
        <v>0.002060185185185137</v>
      </c>
      <c r="AE21" s="871">
        <f t="shared" si="12"/>
        <v>0.09459490740740734</v>
      </c>
      <c r="AF21" s="1085">
        <f t="shared" si="18"/>
        <v>9.998776459072555</v>
      </c>
      <c r="AG21" s="1087">
        <v>0.5993171296296297</v>
      </c>
      <c r="AH21" s="873">
        <f>+AG21-AB21</f>
        <v>0.0277777777777779</v>
      </c>
      <c r="AI21" s="874">
        <v>0.6894444444444444</v>
      </c>
      <c r="AJ21" s="874">
        <v>0.691712962962963</v>
      </c>
      <c r="AK21" s="873">
        <f>AI21-AG21</f>
        <v>0.09012731481481473</v>
      </c>
      <c r="AL21" s="873">
        <f>AJ21-AI21</f>
        <v>0.002268518518518614</v>
      </c>
      <c r="AM21" s="873">
        <f>AJ21-AG21</f>
        <v>0.09239583333333334</v>
      </c>
      <c r="AN21" s="1090">
        <f>$C$68/(MINUTE(AM21)/60+HOUR(AM21)+SECOND(AM21)/3600)</f>
        <v>12.807215332581734</v>
      </c>
      <c r="AO21" s="1093"/>
      <c r="AP21" s="576"/>
      <c r="AQ21" s="575"/>
      <c r="AR21" s="575"/>
      <c r="AS21" s="576"/>
      <c r="AT21" s="576"/>
      <c r="AU21" s="576"/>
      <c r="AV21" s="577"/>
    </row>
    <row r="22" spans="1:48" ht="15.75">
      <c r="A22" s="1108">
        <v>1</v>
      </c>
      <c r="B22" s="582" t="s">
        <v>581</v>
      </c>
      <c r="C22" s="440">
        <v>86</v>
      </c>
      <c r="D22" s="582" t="s">
        <v>611</v>
      </c>
      <c r="E22" s="582" t="s">
        <v>528</v>
      </c>
      <c r="F22" s="1113">
        <v>1</v>
      </c>
      <c r="G22" s="657"/>
      <c r="H22" s="583"/>
      <c r="I22" s="1133"/>
      <c r="J22" s="602" t="s">
        <v>532</v>
      </c>
      <c r="K22" s="1141"/>
      <c r="L22" s="1153" t="s">
        <v>548</v>
      </c>
      <c r="M22" s="1244">
        <v>8392</v>
      </c>
      <c r="N22" s="1058">
        <f aca="true" t="shared" si="25" ref="N22:N40">$E$70/(MINUTE(O22)/60+HOUR(O22)+SECOND(O22)/3600)</f>
        <v>13.962900505902192</v>
      </c>
      <c r="O22" s="444">
        <f aca="true" t="shared" si="26" ref="O22:O33">+W22+AE22+AK23</f>
        <v>0.13726851851851846</v>
      </c>
      <c r="P22" s="444">
        <f aca="true" t="shared" si="27" ref="P22:P40">+AB22-R22-B$63</f>
        <v>0.13726851851851846</v>
      </c>
      <c r="Q22" s="862">
        <f aca="true" t="shared" si="28" ref="Q22:Q55">+V22+AD22</f>
        <v>0.0022337962962962754</v>
      </c>
      <c r="R22" s="455">
        <v>0.4583333333333333</v>
      </c>
      <c r="S22" s="455">
        <v>0.5352314814814815</v>
      </c>
      <c r="T22" s="455">
        <v>0.5357060185185185</v>
      </c>
      <c r="U22" s="456">
        <f t="shared" si="23"/>
        <v>0.07689814814814816</v>
      </c>
      <c r="V22" s="456">
        <f t="shared" si="24"/>
        <v>0.0004745370370370372</v>
      </c>
      <c r="W22" s="456">
        <f t="shared" si="2"/>
        <v>0.0773726851851852</v>
      </c>
      <c r="X22" s="1074">
        <f aca="true" t="shared" si="29" ref="X22:X55">$E$66/(MINUTE(W22)/60+HOUR(W22)+SECOND(W22)/3600)</f>
        <v>12.224382946896036</v>
      </c>
      <c r="Y22" s="860">
        <v>0.5634837962962963</v>
      </c>
      <c r="Z22" s="859">
        <f t="shared" si="9"/>
        <v>0.02777777777777779</v>
      </c>
      <c r="AA22" s="860">
        <v>0.6216203703703703</v>
      </c>
      <c r="AB22" s="860">
        <v>0.6233796296296296</v>
      </c>
      <c r="AC22" s="859">
        <f t="shared" si="10"/>
        <v>0.05813657407407402</v>
      </c>
      <c r="AD22" s="859">
        <f t="shared" si="11"/>
        <v>0.0017592592592592382</v>
      </c>
      <c r="AE22" s="859">
        <f t="shared" si="12"/>
        <v>0.05989583333333326</v>
      </c>
      <c r="AF22" s="1094">
        <f aca="true" t="shared" si="30" ref="AF22:AF40">$E$67/(MINUTE(AE22)/60+HOUR(AE22)+SECOND(AE22)/3600)</f>
        <v>16.208695652173912</v>
      </c>
      <c r="AG22" s="1091"/>
      <c r="AH22" s="520"/>
      <c r="AI22" s="104"/>
      <c r="AJ22" s="104"/>
      <c r="AK22" s="520"/>
      <c r="AL22" s="520"/>
      <c r="AM22" s="520"/>
      <c r="AN22" s="591"/>
      <c r="AO22" s="104"/>
      <c r="AP22" s="104"/>
      <c r="AQ22" s="104"/>
      <c r="AR22" s="104"/>
      <c r="AS22" s="104"/>
      <c r="AT22" s="104"/>
      <c r="AU22" s="104"/>
      <c r="AV22" s="106"/>
    </row>
    <row r="23" spans="1:48" ht="15.75">
      <c r="A23" s="1108">
        <f>+A22+1</f>
        <v>2</v>
      </c>
      <c r="B23" s="593" t="s">
        <v>581</v>
      </c>
      <c r="C23" s="440">
        <v>57</v>
      </c>
      <c r="D23" s="593" t="s">
        <v>19</v>
      </c>
      <c r="E23" s="593" t="s">
        <v>528</v>
      </c>
      <c r="F23" s="1116">
        <v>2</v>
      </c>
      <c r="G23" s="658">
        <v>1</v>
      </c>
      <c r="H23" s="594">
        <v>16</v>
      </c>
      <c r="I23" s="1134">
        <v>1</v>
      </c>
      <c r="J23" s="466" t="s">
        <v>620</v>
      </c>
      <c r="K23" s="1176">
        <v>1317</v>
      </c>
      <c r="L23" s="1149" t="s">
        <v>224</v>
      </c>
      <c r="M23" s="1245">
        <v>6242</v>
      </c>
      <c r="N23" s="1060">
        <f t="shared" si="25"/>
        <v>13.951137320977255</v>
      </c>
      <c r="O23" s="469">
        <f t="shared" si="26"/>
        <v>0.1373842592592593</v>
      </c>
      <c r="P23" s="444">
        <f t="shared" si="27"/>
        <v>0.1373842592592593</v>
      </c>
      <c r="Q23" s="863">
        <f t="shared" si="28"/>
        <v>0.0033101851851852215</v>
      </c>
      <c r="R23" s="479">
        <v>0.4583333333333333</v>
      </c>
      <c r="S23" s="479">
        <v>0.5352777777777777</v>
      </c>
      <c r="T23" s="479">
        <v>0.5366898148148148</v>
      </c>
      <c r="U23" s="480">
        <f t="shared" si="23"/>
        <v>0.07694444444444443</v>
      </c>
      <c r="V23" s="480">
        <f t="shared" si="24"/>
        <v>0.0014120370370370727</v>
      </c>
      <c r="W23" s="480">
        <f t="shared" si="2"/>
        <v>0.0783564814814815</v>
      </c>
      <c r="X23" s="1075">
        <f t="shared" si="29"/>
        <v>12.070901033973412</v>
      </c>
      <c r="Y23" s="108">
        <v>0.5644675925925926</v>
      </c>
      <c r="Z23" s="109">
        <f t="shared" si="9"/>
        <v>0.02777777777777779</v>
      </c>
      <c r="AA23" s="108">
        <v>0.6215972222222222</v>
      </c>
      <c r="AB23" s="108">
        <v>0.6234953703703704</v>
      </c>
      <c r="AC23" s="109">
        <f t="shared" si="10"/>
        <v>0.05712962962962964</v>
      </c>
      <c r="AD23" s="109">
        <f t="shared" si="11"/>
        <v>0.0018981481481481488</v>
      </c>
      <c r="AE23" s="109">
        <f t="shared" si="12"/>
        <v>0.05902777777777779</v>
      </c>
      <c r="AF23" s="1095">
        <f t="shared" si="30"/>
        <v>16.44705882352941</v>
      </c>
      <c r="AG23" s="1092"/>
      <c r="AH23" s="520"/>
      <c r="AI23" s="104"/>
      <c r="AJ23" s="104"/>
      <c r="AK23" s="520"/>
      <c r="AL23" s="520"/>
      <c r="AM23" s="520"/>
      <c r="AN23" s="591"/>
      <c r="AO23" s="104"/>
      <c r="AP23" s="104"/>
      <c r="AQ23" s="104"/>
      <c r="AR23" s="104"/>
      <c r="AS23" s="104"/>
      <c r="AT23" s="104"/>
      <c r="AU23" s="104"/>
      <c r="AV23" s="106"/>
    </row>
    <row r="24" spans="1:48" ht="15.75">
      <c r="A24" s="1108">
        <f aca="true" t="shared" si="31" ref="A24:A35">+A23+1</f>
        <v>3</v>
      </c>
      <c r="B24" s="593" t="s">
        <v>581</v>
      </c>
      <c r="C24" s="440">
        <v>99</v>
      </c>
      <c r="D24" s="593" t="s">
        <v>34</v>
      </c>
      <c r="E24" s="593" t="s">
        <v>528</v>
      </c>
      <c r="F24" s="1116">
        <v>3</v>
      </c>
      <c r="G24" s="658"/>
      <c r="H24" s="594"/>
      <c r="I24" s="1134"/>
      <c r="J24" s="598" t="s">
        <v>537</v>
      </c>
      <c r="K24" s="1142"/>
      <c r="L24" s="1185" t="s">
        <v>624</v>
      </c>
      <c r="M24" s="1245"/>
      <c r="N24" s="1060">
        <f t="shared" si="25"/>
        <v>13.920645595158037</v>
      </c>
      <c r="O24" s="469">
        <f t="shared" si="26"/>
        <v>0.1376851851851852</v>
      </c>
      <c r="P24" s="469">
        <f t="shared" si="27"/>
        <v>0.1376851851851852</v>
      </c>
      <c r="Q24" s="863">
        <f t="shared" si="28"/>
        <v>0.005844907407407507</v>
      </c>
      <c r="R24" s="479">
        <v>0.4583333333333333</v>
      </c>
      <c r="S24" s="479">
        <v>0.5337847222222222</v>
      </c>
      <c r="T24" s="479">
        <v>0.5373842592592593</v>
      </c>
      <c r="U24" s="480">
        <f t="shared" si="23"/>
        <v>0.07545138888888886</v>
      </c>
      <c r="V24" s="480">
        <f t="shared" si="24"/>
        <v>0.0035995370370370816</v>
      </c>
      <c r="W24" s="480">
        <f t="shared" si="2"/>
        <v>0.07905092592592594</v>
      </c>
      <c r="X24" s="1075">
        <f t="shared" si="29"/>
        <v>11.964860907759883</v>
      </c>
      <c r="Y24" s="108">
        <v>0.565162037037037</v>
      </c>
      <c r="Z24" s="109">
        <f t="shared" si="9"/>
        <v>0.02777777777777779</v>
      </c>
      <c r="AA24" s="108">
        <v>0.6215509259259259</v>
      </c>
      <c r="AB24" s="108">
        <v>0.6237962962962963</v>
      </c>
      <c r="AC24" s="109">
        <f t="shared" si="10"/>
        <v>0.05638888888888882</v>
      </c>
      <c r="AD24" s="109">
        <f t="shared" si="11"/>
        <v>0.0022453703703704253</v>
      </c>
      <c r="AE24" s="109">
        <f t="shared" si="12"/>
        <v>0.05863425925925925</v>
      </c>
      <c r="AF24" s="1095">
        <f t="shared" si="30"/>
        <v>16.55744176865377</v>
      </c>
      <c r="AG24" s="1092"/>
      <c r="AH24" s="520"/>
      <c r="AI24" s="104"/>
      <c r="AJ24" s="104"/>
      <c r="AK24" s="520"/>
      <c r="AL24" s="520"/>
      <c r="AM24" s="520"/>
      <c r="AN24" s="591"/>
      <c r="AO24" s="104"/>
      <c r="AP24" s="104"/>
      <c r="AQ24" s="104"/>
      <c r="AR24" s="104"/>
      <c r="AS24" s="104"/>
      <c r="AT24" s="104"/>
      <c r="AU24" s="104"/>
      <c r="AV24" s="106"/>
    </row>
    <row r="25" spans="1:48" ht="15.75">
      <c r="A25" s="1108">
        <f t="shared" si="31"/>
        <v>4</v>
      </c>
      <c r="B25" s="593" t="s">
        <v>581</v>
      </c>
      <c r="C25" s="440">
        <v>82</v>
      </c>
      <c r="D25" s="593" t="s">
        <v>19</v>
      </c>
      <c r="E25" s="593" t="s">
        <v>528</v>
      </c>
      <c r="F25" s="1116">
        <v>4</v>
      </c>
      <c r="G25" s="658">
        <v>2</v>
      </c>
      <c r="H25" s="594">
        <v>13</v>
      </c>
      <c r="I25" s="1134">
        <v>2</v>
      </c>
      <c r="J25" s="466" t="s">
        <v>530</v>
      </c>
      <c r="K25" s="1176">
        <v>7388</v>
      </c>
      <c r="L25" s="1152" t="s">
        <v>222</v>
      </c>
      <c r="M25" s="1252">
        <v>7852</v>
      </c>
      <c r="N25" s="1060">
        <f t="shared" si="25"/>
        <v>13.727928376025863</v>
      </c>
      <c r="O25" s="469">
        <f t="shared" si="26"/>
        <v>0.13961805555555556</v>
      </c>
      <c r="P25" s="444">
        <f t="shared" si="27"/>
        <v>0.13961805555555556</v>
      </c>
      <c r="Q25" s="863">
        <f t="shared" si="28"/>
        <v>0.009050925925925934</v>
      </c>
      <c r="R25" s="479">
        <v>0.4583333333333333</v>
      </c>
      <c r="S25" s="479">
        <v>0.5323726851851852</v>
      </c>
      <c r="T25" s="479">
        <v>0.5372685185185185</v>
      </c>
      <c r="U25" s="480">
        <f t="shared" si="23"/>
        <v>0.0740393518518519</v>
      </c>
      <c r="V25" s="480">
        <f t="shared" si="24"/>
        <v>0.0048958333333333215</v>
      </c>
      <c r="W25" s="480">
        <f t="shared" si="2"/>
        <v>0.07893518518518522</v>
      </c>
      <c r="X25" s="1075">
        <f t="shared" si="29"/>
        <v>11.982404692082111</v>
      </c>
      <c r="Y25" s="108">
        <v>0.5650462962962963</v>
      </c>
      <c r="Z25" s="109">
        <f t="shared" si="9"/>
        <v>0.02777777777777779</v>
      </c>
      <c r="AA25" s="108">
        <v>0.6215740740740741</v>
      </c>
      <c r="AB25" s="108">
        <v>0.6257291666666667</v>
      </c>
      <c r="AC25" s="109">
        <f t="shared" si="10"/>
        <v>0.05652777777777773</v>
      </c>
      <c r="AD25" s="109">
        <f t="shared" si="11"/>
        <v>0.004155092592592613</v>
      </c>
      <c r="AE25" s="109">
        <f t="shared" si="12"/>
        <v>0.060682870370370345</v>
      </c>
      <c r="AF25" s="1095">
        <f t="shared" si="30"/>
        <v>15.998474156017547</v>
      </c>
      <c r="AG25" s="1092"/>
      <c r="AH25" s="520"/>
      <c r="AI25" s="104"/>
      <c r="AJ25" s="104"/>
      <c r="AK25" s="520"/>
      <c r="AL25" s="520"/>
      <c r="AM25" s="520"/>
      <c r="AN25" s="591"/>
      <c r="AO25" s="104"/>
      <c r="AP25" s="104"/>
      <c r="AQ25" s="104"/>
      <c r="AR25" s="104"/>
      <c r="AS25" s="104"/>
      <c r="AT25" s="104"/>
      <c r="AU25" s="104"/>
      <c r="AV25" s="106"/>
    </row>
    <row r="26" spans="1:48" ht="15.75">
      <c r="A26" s="1108">
        <f t="shared" si="31"/>
        <v>5</v>
      </c>
      <c r="B26" s="593" t="s">
        <v>581</v>
      </c>
      <c r="C26" s="440">
        <v>33</v>
      </c>
      <c r="D26" s="593" t="s">
        <v>34</v>
      </c>
      <c r="E26" s="593" t="s">
        <v>528</v>
      </c>
      <c r="F26" s="1116">
        <v>5</v>
      </c>
      <c r="G26" s="658"/>
      <c r="H26" s="594"/>
      <c r="I26" s="1134"/>
      <c r="J26" s="598" t="s">
        <v>539</v>
      </c>
      <c r="K26" s="1142"/>
      <c r="L26" s="1152" t="s">
        <v>552</v>
      </c>
      <c r="M26" s="1252"/>
      <c r="N26" s="1060">
        <f t="shared" si="25"/>
        <v>13.527201437673583</v>
      </c>
      <c r="O26" s="469">
        <f t="shared" si="26"/>
        <v>0.14168981481481485</v>
      </c>
      <c r="P26" s="444">
        <f t="shared" si="27"/>
        <v>0.14168981481481485</v>
      </c>
      <c r="Q26" s="863">
        <f t="shared" si="28"/>
        <v>0.007546296296296329</v>
      </c>
      <c r="R26" s="479">
        <v>0.4583333333333333</v>
      </c>
      <c r="S26" s="479">
        <v>0.5337615740740741</v>
      </c>
      <c r="T26" s="479">
        <v>0.5376851851851852</v>
      </c>
      <c r="U26" s="480">
        <f t="shared" si="23"/>
        <v>0.07542824074074078</v>
      </c>
      <c r="V26" s="480">
        <f t="shared" si="24"/>
        <v>0.003923611111111058</v>
      </c>
      <c r="W26" s="480">
        <f t="shared" si="2"/>
        <v>0.07935185185185184</v>
      </c>
      <c r="X26" s="1075">
        <f t="shared" si="29"/>
        <v>11.91948658109685</v>
      </c>
      <c r="Y26" s="108">
        <v>0.565462962962963</v>
      </c>
      <c r="Z26" s="109">
        <f t="shared" si="9"/>
        <v>0.02777777777777779</v>
      </c>
      <c r="AA26" s="108">
        <v>0.6241782407407407</v>
      </c>
      <c r="AB26" s="108">
        <v>0.627800925925926</v>
      </c>
      <c r="AC26" s="109">
        <f t="shared" si="10"/>
        <v>0.05871527777777774</v>
      </c>
      <c r="AD26" s="109">
        <f t="shared" si="11"/>
        <v>0.0036226851851852704</v>
      </c>
      <c r="AE26" s="109">
        <f t="shared" si="12"/>
        <v>0.06233796296296301</v>
      </c>
      <c r="AF26" s="1095">
        <f t="shared" si="30"/>
        <v>15.573709617526921</v>
      </c>
      <c r="AG26" s="1092"/>
      <c r="AH26" s="520"/>
      <c r="AI26" s="104"/>
      <c r="AJ26" s="104"/>
      <c r="AK26" s="520"/>
      <c r="AL26" s="520"/>
      <c r="AM26" s="520"/>
      <c r="AN26" s="591"/>
      <c r="AO26" s="104"/>
      <c r="AP26" s="104"/>
      <c r="AQ26" s="104"/>
      <c r="AR26" s="104"/>
      <c r="AS26" s="104"/>
      <c r="AT26" s="104"/>
      <c r="AU26" s="104"/>
      <c r="AV26" s="106"/>
    </row>
    <row r="27" spans="1:48" ht="15.75">
      <c r="A27" s="1108">
        <f t="shared" si="31"/>
        <v>6</v>
      </c>
      <c r="B27" s="593" t="s">
        <v>581</v>
      </c>
      <c r="C27" s="440">
        <v>83</v>
      </c>
      <c r="D27" s="593" t="s">
        <v>34</v>
      </c>
      <c r="E27" s="593" t="s">
        <v>528</v>
      </c>
      <c r="F27" s="1116">
        <v>6</v>
      </c>
      <c r="G27" s="658"/>
      <c r="H27" s="594"/>
      <c r="I27" s="1134"/>
      <c r="J27" s="598" t="s">
        <v>538</v>
      </c>
      <c r="K27" s="1142"/>
      <c r="L27" s="1149" t="s">
        <v>551</v>
      </c>
      <c r="M27" s="1245"/>
      <c r="N27" s="1060">
        <f t="shared" si="25"/>
        <v>12.894183601962158</v>
      </c>
      <c r="O27" s="469">
        <f t="shared" si="26"/>
        <v>0.1486458333333333</v>
      </c>
      <c r="P27" s="444">
        <f t="shared" si="27"/>
        <v>0.1486458333333333</v>
      </c>
      <c r="Q27" s="863">
        <f t="shared" si="28"/>
        <v>0.014421296296296293</v>
      </c>
      <c r="R27" s="479">
        <v>0.4583333333333333</v>
      </c>
      <c r="S27" s="479">
        <v>0.5322453703703703</v>
      </c>
      <c r="T27" s="479">
        <v>0.5422800925925926</v>
      </c>
      <c r="U27" s="480">
        <f t="shared" si="23"/>
        <v>0.07391203703703703</v>
      </c>
      <c r="V27" s="480">
        <f t="shared" si="24"/>
        <v>0.010034722222222237</v>
      </c>
      <c r="W27" s="480">
        <f t="shared" si="2"/>
        <v>0.08394675925925926</v>
      </c>
      <c r="X27" s="1075">
        <f t="shared" si="29"/>
        <v>11.267061905418446</v>
      </c>
      <c r="Y27" s="108">
        <v>0.5700578703703704</v>
      </c>
      <c r="Z27" s="109">
        <f t="shared" si="9"/>
        <v>0.02777777777777779</v>
      </c>
      <c r="AA27" s="108">
        <v>0.6303703703703704</v>
      </c>
      <c r="AB27" s="108">
        <v>0.6347569444444444</v>
      </c>
      <c r="AC27" s="109">
        <f t="shared" si="10"/>
        <v>0.06031249999999999</v>
      </c>
      <c r="AD27" s="109">
        <f t="shared" si="11"/>
        <v>0.004386574074074057</v>
      </c>
      <c r="AE27" s="109">
        <f t="shared" si="12"/>
        <v>0.06469907407407405</v>
      </c>
      <c r="AF27" s="1095">
        <f t="shared" si="30"/>
        <v>15.005366726296959</v>
      </c>
      <c r="AG27" s="1092"/>
      <c r="AH27" s="520"/>
      <c r="AI27" s="104"/>
      <c r="AJ27" s="104"/>
      <c r="AK27" s="520"/>
      <c r="AL27" s="520"/>
      <c r="AM27" s="520"/>
      <c r="AN27" s="591"/>
      <c r="AO27" s="104"/>
      <c r="AP27" s="104"/>
      <c r="AQ27" s="104"/>
      <c r="AR27" s="104"/>
      <c r="AS27" s="104"/>
      <c r="AT27" s="104"/>
      <c r="AU27" s="104"/>
      <c r="AV27" s="106"/>
    </row>
    <row r="28" spans="1:48" ht="15.75">
      <c r="A28" s="1108">
        <f t="shared" si="31"/>
        <v>7</v>
      </c>
      <c r="B28" s="593" t="s">
        <v>581</v>
      </c>
      <c r="C28" s="440">
        <v>96</v>
      </c>
      <c r="D28" s="593" t="s">
        <v>19</v>
      </c>
      <c r="E28" s="593" t="s">
        <v>528</v>
      </c>
      <c r="F28" s="1116">
        <v>7</v>
      </c>
      <c r="G28" s="658">
        <v>3</v>
      </c>
      <c r="H28" s="594">
        <v>11</v>
      </c>
      <c r="I28" s="1134">
        <v>3</v>
      </c>
      <c r="J28" s="466" t="s">
        <v>531</v>
      </c>
      <c r="K28" s="1176">
        <v>5766</v>
      </c>
      <c r="L28" s="1149" t="s">
        <v>249</v>
      </c>
      <c r="M28" s="1245">
        <v>8205</v>
      </c>
      <c r="N28" s="1060">
        <f t="shared" si="25"/>
        <v>11.758858197827168</v>
      </c>
      <c r="O28" s="469">
        <f t="shared" si="26"/>
        <v>0.16299768518518526</v>
      </c>
      <c r="P28" s="444">
        <f t="shared" si="27"/>
        <v>0.16299768518518526</v>
      </c>
      <c r="Q28" s="863">
        <f t="shared" si="28"/>
        <v>0.0056828703703704075</v>
      </c>
      <c r="R28" s="479">
        <v>0.4583333333333333</v>
      </c>
      <c r="S28" s="479">
        <v>0.5428125</v>
      </c>
      <c r="T28" s="479">
        <v>0.5455671296296296</v>
      </c>
      <c r="U28" s="480">
        <f t="shared" si="23"/>
        <v>0.08447916666666672</v>
      </c>
      <c r="V28" s="480">
        <f t="shared" si="24"/>
        <v>0.002754629629629579</v>
      </c>
      <c r="W28" s="480">
        <f t="shared" si="2"/>
        <v>0.0872337962962963</v>
      </c>
      <c r="X28" s="1075">
        <f t="shared" si="29"/>
        <v>10.842510282605812</v>
      </c>
      <c r="Y28" s="108">
        <v>0.5733449074074074</v>
      </c>
      <c r="Z28" s="109">
        <f t="shared" si="9"/>
        <v>0.02777777777777779</v>
      </c>
      <c r="AA28" s="108">
        <v>0.6461805555555555</v>
      </c>
      <c r="AB28" s="108">
        <v>0.6491087962962964</v>
      </c>
      <c r="AC28" s="109">
        <f t="shared" si="10"/>
        <v>0.07283564814814814</v>
      </c>
      <c r="AD28" s="109">
        <f t="shared" si="11"/>
        <v>0.0029282407407408284</v>
      </c>
      <c r="AE28" s="109">
        <f t="shared" si="12"/>
        <v>0.07576388888888896</v>
      </c>
      <c r="AF28" s="1095">
        <f t="shared" si="30"/>
        <v>12.813932172318975</v>
      </c>
      <c r="AG28" s="1092"/>
      <c r="AH28" s="520"/>
      <c r="AI28" s="104"/>
      <c r="AJ28" s="104"/>
      <c r="AK28" s="520"/>
      <c r="AL28" s="520"/>
      <c r="AM28" s="520"/>
      <c r="AN28" s="591"/>
      <c r="AO28" s="104"/>
      <c r="AP28" s="104"/>
      <c r="AQ28" s="104"/>
      <c r="AR28" s="104"/>
      <c r="AS28" s="104"/>
      <c r="AT28" s="104"/>
      <c r="AU28" s="104"/>
      <c r="AV28" s="106"/>
    </row>
    <row r="29" spans="1:48" ht="15.75">
      <c r="A29" s="1108">
        <f t="shared" si="31"/>
        <v>8</v>
      </c>
      <c r="B29" s="593" t="s">
        <v>581</v>
      </c>
      <c r="C29" s="440">
        <v>45</v>
      </c>
      <c r="D29" s="593" t="s">
        <v>34</v>
      </c>
      <c r="E29" s="463" t="s">
        <v>528</v>
      </c>
      <c r="F29" s="1116">
        <v>8</v>
      </c>
      <c r="G29" s="659"/>
      <c r="H29" s="594"/>
      <c r="I29" s="1135"/>
      <c r="J29" s="598" t="s">
        <v>540</v>
      </c>
      <c r="K29" s="1142"/>
      <c r="L29" s="1149" t="s">
        <v>553</v>
      </c>
      <c r="M29" s="1245"/>
      <c r="N29" s="1060">
        <f t="shared" si="25"/>
        <v>11.283728536385938</v>
      </c>
      <c r="O29" s="469">
        <f t="shared" si="26"/>
        <v>0.16986111111111118</v>
      </c>
      <c r="P29" s="444">
        <f t="shared" si="27"/>
        <v>0.16986111111111118</v>
      </c>
      <c r="Q29" s="863">
        <f t="shared" si="28"/>
        <v>0.007210648148148202</v>
      </c>
      <c r="R29" s="479">
        <v>0.4583333333333333</v>
      </c>
      <c r="S29" s="479">
        <v>0.5417708333333333</v>
      </c>
      <c r="T29" s="479">
        <v>0.5460763888888889</v>
      </c>
      <c r="U29" s="480">
        <f t="shared" si="23"/>
        <v>0.0834375</v>
      </c>
      <c r="V29" s="480">
        <f t="shared" si="24"/>
        <v>0.0043055555555555625</v>
      </c>
      <c r="W29" s="480">
        <f t="shared" si="2"/>
        <v>0.08774305555555556</v>
      </c>
      <c r="X29" s="1075">
        <f t="shared" si="29"/>
        <v>10.77958053027305</v>
      </c>
      <c r="Y29" s="108">
        <v>0.5738541666666667</v>
      </c>
      <c r="Z29" s="109">
        <f t="shared" si="9"/>
        <v>0.02777777777777779</v>
      </c>
      <c r="AA29" s="108">
        <v>0.6530671296296297</v>
      </c>
      <c r="AB29" s="108">
        <v>0.6559722222222223</v>
      </c>
      <c r="AC29" s="109">
        <f t="shared" si="10"/>
        <v>0.07921296296296299</v>
      </c>
      <c r="AD29" s="109">
        <f t="shared" si="11"/>
        <v>0.0029050925925926396</v>
      </c>
      <c r="AE29" s="109">
        <f t="shared" si="12"/>
        <v>0.08211805555555562</v>
      </c>
      <c r="AF29" s="1095">
        <f t="shared" si="30"/>
        <v>11.822410147991542</v>
      </c>
      <c r="AG29" s="1092"/>
      <c r="AH29" s="520"/>
      <c r="AI29" s="104"/>
      <c r="AJ29" s="104"/>
      <c r="AK29" s="520"/>
      <c r="AL29" s="520"/>
      <c r="AM29" s="520"/>
      <c r="AN29" s="591"/>
      <c r="AO29" s="104"/>
      <c r="AP29" s="104"/>
      <c r="AQ29" s="104"/>
      <c r="AR29" s="104"/>
      <c r="AS29" s="104"/>
      <c r="AT29" s="104"/>
      <c r="AU29" s="104"/>
      <c r="AV29" s="106"/>
    </row>
    <row r="30" spans="1:48" ht="15.75">
      <c r="A30" s="1108">
        <f t="shared" si="31"/>
        <v>9</v>
      </c>
      <c r="B30" s="593" t="s">
        <v>581</v>
      </c>
      <c r="C30" s="440">
        <v>39</v>
      </c>
      <c r="D30" s="593" t="s">
        <v>34</v>
      </c>
      <c r="E30" s="463" t="s">
        <v>528</v>
      </c>
      <c r="F30" s="1116">
        <v>9</v>
      </c>
      <c r="G30" s="659"/>
      <c r="H30" s="594"/>
      <c r="I30" s="1135"/>
      <c r="J30" s="598" t="s">
        <v>541</v>
      </c>
      <c r="K30" s="1142"/>
      <c r="L30" s="1149" t="s">
        <v>554</v>
      </c>
      <c r="M30" s="1245"/>
      <c r="N30" s="1060">
        <f t="shared" si="25"/>
        <v>11.277581040588396</v>
      </c>
      <c r="O30" s="469">
        <f t="shared" si="26"/>
        <v>0.16995370370370372</v>
      </c>
      <c r="P30" s="444">
        <f t="shared" si="27"/>
        <v>0.16995370370370372</v>
      </c>
      <c r="Q30" s="863">
        <f t="shared" si="28"/>
        <v>0.0077662037037037335</v>
      </c>
      <c r="R30" s="479">
        <v>0.4583333333333333</v>
      </c>
      <c r="S30" s="479">
        <v>0.541712962962963</v>
      </c>
      <c r="T30" s="479">
        <v>0.5459259259259259</v>
      </c>
      <c r="U30" s="480">
        <f t="shared" si="23"/>
        <v>0.08337962962962969</v>
      </c>
      <c r="V30" s="480">
        <f t="shared" si="24"/>
        <v>0.004212962962962918</v>
      </c>
      <c r="W30" s="480">
        <f t="shared" si="2"/>
        <v>0.08759259259259261</v>
      </c>
      <c r="X30" s="1075">
        <f t="shared" si="29"/>
        <v>10.798097251585624</v>
      </c>
      <c r="Y30" s="108">
        <v>0.5737037037037037</v>
      </c>
      <c r="Z30" s="109">
        <f t="shared" si="9"/>
        <v>0.02777777777777779</v>
      </c>
      <c r="AA30" s="108">
        <v>0.652511574074074</v>
      </c>
      <c r="AB30" s="108">
        <v>0.6560648148148148</v>
      </c>
      <c r="AC30" s="109">
        <f t="shared" si="10"/>
        <v>0.07880787037037029</v>
      </c>
      <c r="AD30" s="109">
        <f t="shared" si="11"/>
        <v>0.003553240740740815</v>
      </c>
      <c r="AE30" s="109">
        <f t="shared" si="12"/>
        <v>0.08236111111111111</v>
      </c>
      <c r="AF30" s="1095">
        <f t="shared" si="30"/>
        <v>11.78752107925801</v>
      </c>
      <c r="AG30" s="1092"/>
      <c r="AH30" s="520"/>
      <c r="AI30" s="104"/>
      <c r="AJ30" s="104"/>
      <c r="AK30" s="520"/>
      <c r="AL30" s="520"/>
      <c r="AM30" s="520"/>
      <c r="AN30" s="591"/>
      <c r="AO30" s="104"/>
      <c r="AP30" s="104"/>
      <c r="AQ30" s="104"/>
      <c r="AR30" s="104"/>
      <c r="AS30" s="104"/>
      <c r="AT30" s="104"/>
      <c r="AU30" s="104"/>
      <c r="AV30" s="106"/>
    </row>
    <row r="31" spans="1:48" ht="15.75">
      <c r="A31" s="1108">
        <f t="shared" si="31"/>
        <v>10</v>
      </c>
      <c r="B31" s="593" t="s">
        <v>581</v>
      </c>
      <c r="C31" s="440">
        <v>13</v>
      </c>
      <c r="D31" s="593" t="s">
        <v>34</v>
      </c>
      <c r="E31" s="593" t="s">
        <v>528</v>
      </c>
      <c r="F31" s="1116">
        <v>10</v>
      </c>
      <c r="G31" s="658"/>
      <c r="H31" s="594"/>
      <c r="I31" s="1134"/>
      <c r="J31" s="598" t="s">
        <v>535</v>
      </c>
      <c r="K31" s="1142"/>
      <c r="L31" s="1149" t="s">
        <v>254</v>
      </c>
      <c r="M31" s="1245"/>
      <c r="N31" s="1060">
        <f t="shared" si="25"/>
        <v>11.17710583153348</v>
      </c>
      <c r="O31" s="469">
        <f t="shared" si="26"/>
        <v>0.1714814814814815</v>
      </c>
      <c r="P31" s="444">
        <f t="shared" si="27"/>
        <v>0.1714814814814815</v>
      </c>
      <c r="Q31" s="863">
        <f t="shared" si="28"/>
        <v>0.01000000000000012</v>
      </c>
      <c r="R31" s="479">
        <v>0.4583333333333333</v>
      </c>
      <c r="S31" s="479">
        <v>0.5417476851851851</v>
      </c>
      <c r="T31" s="479">
        <v>0.5471990740740741</v>
      </c>
      <c r="U31" s="480">
        <f t="shared" si="23"/>
        <v>0.08341435185185181</v>
      </c>
      <c r="V31" s="480">
        <f t="shared" si="24"/>
        <v>0.005451388888888964</v>
      </c>
      <c r="W31" s="480">
        <f t="shared" si="2"/>
        <v>0.08886574074074077</v>
      </c>
      <c r="X31" s="1075">
        <f t="shared" si="29"/>
        <v>10.643396717895286</v>
      </c>
      <c r="Y31" s="108">
        <v>0.5749768518518519</v>
      </c>
      <c r="Z31" s="109">
        <f t="shared" si="9"/>
        <v>0.02777777777777779</v>
      </c>
      <c r="AA31" s="108">
        <v>0.6530439814814815</v>
      </c>
      <c r="AB31" s="108">
        <v>0.6575925925925926</v>
      </c>
      <c r="AC31" s="109">
        <f t="shared" si="10"/>
        <v>0.07806712962962958</v>
      </c>
      <c r="AD31" s="109">
        <f t="shared" si="11"/>
        <v>0.004548611111111156</v>
      </c>
      <c r="AE31" s="109">
        <f t="shared" si="12"/>
        <v>0.08261574074074074</v>
      </c>
      <c r="AF31" s="1095">
        <f t="shared" si="30"/>
        <v>11.75119080975063</v>
      </c>
      <c r="AG31" s="1092"/>
      <c r="AH31" s="520"/>
      <c r="AI31" s="104"/>
      <c r="AJ31" s="104"/>
      <c r="AK31" s="520"/>
      <c r="AL31" s="520"/>
      <c r="AM31" s="520"/>
      <c r="AN31" s="591"/>
      <c r="AO31" s="104"/>
      <c r="AP31" s="104"/>
      <c r="AQ31" s="104"/>
      <c r="AR31" s="104"/>
      <c r="AS31" s="104"/>
      <c r="AT31" s="104"/>
      <c r="AU31" s="104"/>
      <c r="AV31" s="106"/>
    </row>
    <row r="32" spans="1:48" ht="15.75">
      <c r="A32" s="1108">
        <f t="shared" si="31"/>
        <v>11</v>
      </c>
      <c r="B32" s="593" t="s">
        <v>581</v>
      </c>
      <c r="C32" s="440">
        <v>50</v>
      </c>
      <c r="D32" s="593" t="s">
        <v>19</v>
      </c>
      <c r="E32" s="593" t="s">
        <v>528</v>
      </c>
      <c r="F32" s="1116">
        <v>11</v>
      </c>
      <c r="G32" s="658">
        <v>4</v>
      </c>
      <c r="H32" s="594">
        <v>9</v>
      </c>
      <c r="I32" s="1134">
        <v>4</v>
      </c>
      <c r="J32" s="466" t="s">
        <v>609</v>
      </c>
      <c r="K32" s="1176">
        <v>2086</v>
      </c>
      <c r="L32" s="1149" t="s">
        <v>247</v>
      </c>
      <c r="M32" s="1245">
        <v>8488</v>
      </c>
      <c r="N32" s="1060">
        <f t="shared" si="25"/>
        <v>10.883280757097792</v>
      </c>
      <c r="O32" s="469">
        <f t="shared" si="26"/>
        <v>0.17611111111111105</v>
      </c>
      <c r="P32" s="444">
        <f t="shared" si="27"/>
        <v>0.17611111111111105</v>
      </c>
      <c r="Q32" s="863">
        <f t="shared" si="28"/>
        <v>0.008159722222222165</v>
      </c>
      <c r="R32" s="479">
        <v>0.4583333333333333</v>
      </c>
      <c r="S32" s="479">
        <v>0.5427777777777778</v>
      </c>
      <c r="T32" s="479">
        <v>0.5486689814814815</v>
      </c>
      <c r="U32" s="480">
        <f t="shared" si="23"/>
        <v>0.08444444444444449</v>
      </c>
      <c r="V32" s="480">
        <f t="shared" si="24"/>
        <v>0.005891203703703662</v>
      </c>
      <c r="W32" s="480">
        <f t="shared" si="2"/>
        <v>0.09033564814814815</v>
      </c>
      <c r="X32" s="1075">
        <f t="shared" si="29"/>
        <v>10.470211402946829</v>
      </c>
      <c r="Y32" s="108">
        <v>0.5764467592592593</v>
      </c>
      <c r="Z32" s="109">
        <f t="shared" si="9"/>
        <v>0.02777777777777779</v>
      </c>
      <c r="AA32" s="108">
        <v>0.6599537037037037</v>
      </c>
      <c r="AB32" s="108">
        <v>0.6622222222222222</v>
      </c>
      <c r="AC32" s="109">
        <f t="shared" si="10"/>
        <v>0.0835069444444444</v>
      </c>
      <c r="AD32" s="109">
        <f t="shared" si="11"/>
        <v>0.002268518518518503</v>
      </c>
      <c r="AE32" s="109">
        <f t="shared" si="12"/>
        <v>0.0857754629629629</v>
      </c>
      <c r="AF32" s="1095">
        <f t="shared" si="30"/>
        <v>11.318310619349617</v>
      </c>
      <c r="AG32" s="1092"/>
      <c r="AH32" s="520"/>
      <c r="AI32" s="104"/>
      <c r="AJ32" s="104"/>
      <c r="AK32" s="520"/>
      <c r="AL32" s="520"/>
      <c r="AM32" s="520"/>
      <c r="AN32" s="591"/>
      <c r="AO32" s="104"/>
      <c r="AP32" s="104"/>
      <c r="AQ32" s="104"/>
      <c r="AR32" s="104"/>
      <c r="AS32" s="104"/>
      <c r="AT32" s="104"/>
      <c r="AU32" s="104"/>
      <c r="AV32" s="106"/>
    </row>
    <row r="33" spans="1:48" ht="15.75">
      <c r="A33" s="1108">
        <f t="shared" si="31"/>
        <v>12</v>
      </c>
      <c r="B33" s="593" t="s">
        <v>581</v>
      </c>
      <c r="C33" s="440">
        <v>80</v>
      </c>
      <c r="D33" s="593" t="s">
        <v>19</v>
      </c>
      <c r="E33" s="593" t="s">
        <v>528</v>
      </c>
      <c r="F33" s="1116">
        <v>12</v>
      </c>
      <c r="G33" s="658">
        <v>5</v>
      </c>
      <c r="H33" s="594">
        <v>7</v>
      </c>
      <c r="I33" s="1134">
        <v>5</v>
      </c>
      <c r="J33" s="466" t="s">
        <v>533</v>
      </c>
      <c r="K33" s="1176">
        <v>7323</v>
      </c>
      <c r="L33" s="1149" t="s">
        <v>275</v>
      </c>
      <c r="M33" s="1245">
        <v>8582</v>
      </c>
      <c r="N33" s="1060">
        <f t="shared" si="25"/>
        <v>10.856880613649775</v>
      </c>
      <c r="O33" s="469">
        <f t="shared" si="26"/>
        <v>0.17653935185185182</v>
      </c>
      <c r="P33" s="444">
        <f t="shared" si="27"/>
        <v>0.17653935185185182</v>
      </c>
      <c r="Q33" s="863">
        <f t="shared" si="28"/>
        <v>0.01012731481481477</v>
      </c>
      <c r="R33" s="479">
        <v>0.4583333333333333</v>
      </c>
      <c r="S33" s="479">
        <v>0.542349537037037</v>
      </c>
      <c r="T33" s="479">
        <v>0.5497916666666667</v>
      </c>
      <c r="U33" s="480">
        <f t="shared" si="23"/>
        <v>0.08401620370370372</v>
      </c>
      <c r="V33" s="480">
        <f t="shared" si="24"/>
        <v>0.007442129629629646</v>
      </c>
      <c r="W33" s="480">
        <f t="shared" si="2"/>
        <v>0.09145833333333336</v>
      </c>
      <c r="X33" s="1075">
        <f t="shared" si="29"/>
        <v>10.341685649202734</v>
      </c>
      <c r="Y33" s="108">
        <v>0.5775694444444445</v>
      </c>
      <c r="Z33" s="109">
        <f t="shared" si="9"/>
        <v>0.02777777777777779</v>
      </c>
      <c r="AA33" s="108">
        <v>0.6599652777777778</v>
      </c>
      <c r="AB33" s="108">
        <v>0.6626504629629629</v>
      </c>
      <c r="AC33" s="109">
        <f t="shared" si="10"/>
        <v>0.08239583333333333</v>
      </c>
      <c r="AD33" s="109">
        <f t="shared" si="11"/>
        <v>0.002685185185185124</v>
      </c>
      <c r="AE33" s="109">
        <f t="shared" si="12"/>
        <v>0.08508101851851846</v>
      </c>
      <c r="AF33" s="1095">
        <f t="shared" si="30"/>
        <v>11.41069242279962</v>
      </c>
      <c r="AG33" s="1092"/>
      <c r="AH33" s="520"/>
      <c r="AI33" s="104"/>
      <c r="AJ33" s="104"/>
      <c r="AK33" s="520"/>
      <c r="AL33" s="520"/>
      <c r="AM33" s="520"/>
      <c r="AN33" s="591"/>
      <c r="AO33" s="104"/>
      <c r="AP33" s="104"/>
      <c r="AQ33" s="104"/>
      <c r="AR33" s="104"/>
      <c r="AS33" s="104"/>
      <c r="AT33" s="104"/>
      <c r="AU33" s="104"/>
      <c r="AV33" s="106"/>
    </row>
    <row r="34" spans="1:48" ht="15.75">
      <c r="A34" s="1108">
        <f t="shared" si="31"/>
        <v>13</v>
      </c>
      <c r="B34" s="593" t="s">
        <v>581</v>
      </c>
      <c r="C34" s="440">
        <v>100</v>
      </c>
      <c r="D34" s="593" t="s">
        <v>19</v>
      </c>
      <c r="E34" s="463" t="s">
        <v>528</v>
      </c>
      <c r="F34" s="1116">
        <v>13</v>
      </c>
      <c r="G34" s="440">
        <v>6</v>
      </c>
      <c r="H34" s="594">
        <v>5</v>
      </c>
      <c r="I34" s="1131">
        <v>6</v>
      </c>
      <c r="J34" s="466" t="s">
        <v>546</v>
      </c>
      <c r="K34" s="1176">
        <v>8489</v>
      </c>
      <c r="L34" s="1149" t="s">
        <v>558</v>
      </c>
      <c r="M34" s="1245">
        <v>8487</v>
      </c>
      <c r="N34" s="1060">
        <f t="shared" si="25"/>
        <v>10.342889263631251</v>
      </c>
      <c r="O34" s="469">
        <f>+W34+AE34+AK36</f>
        <v>0.18531250000000005</v>
      </c>
      <c r="P34" s="444">
        <f t="shared" si="27"/>
        <v>0.18531249999999994</v>
      </c>
      <c r="Q34" s="863">
        <f t="shared" si="28"/>
        <v>0.009212962962962923</v>
      </c>
      <c r="R34" s="479">
        <v>0.4583333333333333</v>
      </c>
      <c r="S34" s="479">
        <v>0.5336342592592592</v>
      </c>
      <c r="T34" s="479">
        <v>0.5384953703703704</v>
      </c>
      <c r="U34" s="480">
        <f t="shared" si="23"/>
        <v>0.07530092592592591</v>
      </c>
      <c r="V34" s="480">
        <f t="shared" si="24"/>
        <v>0.004861111111111205</v>
      </c>
      <c r="W34" s="480">
        <f t="shared" si="2"/>
        <v>0.08016203703703711</v>
      </c>
      <c r="X34" s="1075">
        <f t="shared" si="29"/>
        <v>11.7990181923188</v>
      </c>
      <c r="Y34" s="108">
        <v>0.5662731481481481</v>
      </c>
      <c r="Z34" s="109">
        <f t="shared" si="9"/>
        <v>0.02777777777777768</v>
      </c>
      <c r="AA34" s="108">
        <v>0.6670717592592593</v>
      </c>
      <c r="AB34" s="108">
        <v>0.671423611111111</v>
      </c>
      <c r="AC34" s="109">
        <f t="shared" si="10"/>
        <v>0.10079861111111121</v>
      </c>
      <c r="AD34" s="109">
        <f t="shared" si="11"/>
        <v>0.004351851851851718</v>
      </c>
      <c r="AE34" s="109">
        <f t="shared" si="12"/>
        <v>0.10515046296296293</v>
      </c>
      <c r="AF34" s="1095">
        <f t="shared" si="30"/>
        <v>9.232801320858558</v>
      </c>
      <c r="AG34" s="1092"/>
      <c r="AH34" s="520"/>
      <c r="AI34" s="104"/>
      <c r="AJ34" s="104"/>
      <c r="AK34" s="520"/>
      <c r="AL34" s="520"/>
      <c r="AM34" s="520"/>
      <c r="AN34" s="591"/>
      <c r="AO34" s="104"/>
      <c r="AP34" s="104"/>
      <c r="AQ34" s="104"/>
      <c r="AR34" s="104"/>
      <c r="AS34" s="104"/>
      <c r="AT34" s="104"/>
      <c r="AU34" s="104"/>
      <c r="AV34" s="106"/>
    </row>
    <row r="35" spans="1:48" ht="16.5" thickBot="1">
      <c r="A35" s="1109">
        <f t="shared" si="31"/>
        <v>14</v>
      </c>
      <c r="B35" s="880" t="s">
        <v>581</v>
      </c>
      <c r="C35" s="489">
        <v>20</v>
      </c>
      <c r="D35" s="880" t="s">
        <v>34</v>
      </c>
      <c r="E35" s="486" t="s">
        <v>528</v>
      </c>
      <c r="F35" s="1228" t="s">
        <v>602</v>
      </c>
      <c r="G35" s="1229"/>
      <c r="H35" s="1229"/>
      <c r="I35" s="1230"/>
      <c r="J35" s="881" t="s">
        <v>542</v>
      </c>
      <c r="K35" s="1143"/>
      <c r="L35" s="1155" t="s">
        <v>555</v>
      </c>
      <c r="M35" s="1246"/>
      <c r="N35" s="1061">
        <f t="shared" si="25"/>
        <v>11.515193658299145</v>
      </c>
      <c r="O35" s="493">
        <f>+W35+AE35+AK33</f>
        <v>0.16644675925925928</v>
      </c>
      <c r="P35" s="897">
        <f t="shared" si="27"/>
        <v>0.16644675925925928</v>
      </c>
      <c r="Q35" s="861">
        <f t="shared" si="28"/>
        <v>0.008900462962962985</v>
      </c>
      <c r="R35" s="503">
        <v>0.4583333333333333</v>
      </c>
      <c r="S35" s="503">
        <v>0.5427430555555556</v>
      </c>
      <c r="T35" s="503">
        <v>0.5454050925925926</v>
      </c>
      <c r="U35" s="504">
        <f t="shared" si="23"/>
        <v>0.08440972222222226</v>
      </c>
      <c r="V35" s="504">
        <f t="shared" si="24"/>
        <v>0.002662037037037046</v>
      </c>
      <c r="W35" s="504">
        <f aca="true" t="shared" si="32" ref="W35:W55">T35-R35</f>
        <v>0.08707175925925931</v>
      </c>
      <c r="X35" s="1076">
        <f t="shared" si="29"/>
        <v>10.862687757543531</v>
      </c>
      <c r="Y35" s="852">
        <v>0.5731828703703704</v>
      </c>
      <c r="Z35" s="853">
        <f t="shared" si="9"/>
        <v>0.02777777777777779</v>
      </c>
      <c r="AA35" s="852">
        <v>0.6463194444444444</v>
      </c>
      <c r="AB35" s="852">
        <v>0.6525578703703704</v>
      </c>
      <c r="AC35" s="853">
        <f t="shared" si="10"/>
        <v>0.07313657407407403</v>
      </c>
      <c r="AD35" s="853">
        <f t="shared" si="11"/>
        <v>0.006238425925925939</v>
      </c>
      <c r="AE35" s="853">
        <f t="shared" si="12"/>
        <v>0.07937499999999997</v>
      </c>
      <c r="AF35" s="1096">
        <f t="shared" si="30"/>
        <v>12.230971128608925</v>
      </c>
      <c r="AG35" s="1092"/>
      <c r="AH35" s="520"/>
      <c r="AI35" s="104"/>
      <c r="AJ35" s="104"/>
      <c r="AK35" s="520"/>
      <c r="AL35" s="520"/>
      <c r="AM35" s="520"/>
      <c r="AN35" s="591"/>
      <c r="AO35" s="104"/>
      <c r="AP35" s="104"/>
      <c r="AQ35" s="104"/>
      <c r="AR35" s="104"/>
      <c r="AS35" s="104"/>
      <c r="AT35" s="104"/>
      <c r="AU35" s="104"/>
      <c r="AV35" s="106"/>
    </row>
    <row r="36" spans="1:48" ht="15.75">
      <c r="A36" s="1108">
        <v>1</v>
      </c>
      <c r="B36" s="582" t="s">
        <v>597</v>
      </c>
      <c r="C36" s="601">
        <v>81</v>
      </c>
      <c r="D36" s="582" t="s">
        <v>19</v>
      </c>
      <c r="E36" s="582" t="s">
        <v>529</v>
      </c>
      <c r="F36" s="1113">
        <v>1</v>
      </c>
      <c r="G36" s="657">
        <v>1</v>
      </c>
      <c r="H36" s="583">
        <v>11</v>
      </c>
      <c r="I36" s="1136">
        <v>1</v>
      </c>
      <c r="J36" s="584" t="s">
        <v>534</v>
      </c>
      <c r="K36" s="1176">
        <v>8469</v>
      </c>
      <c r="L36" s="1153" t="s">
        <v>549</v>
      </c>
      <c r="M36" s="1244">
        <v>8354</v>
      </c>
      <c r="N36" s="1058">
        <f t="shared" si="25"/>
        <v>13.847311648131116</v>
      </c>
      <c r="O36" s="444">
        <f>+W36+AE36+AK24</f>
        <v>0.13841435185185186</v>
      </c>
      <c r="P36" s="444">
        <f t="shared" si="27"/>
        <v>0.13841435185185186</v>
      </c>
      <c r="Q36" s="862">
        <f t="shared" si="28"/>
        <v>0.006469907407407383</v>
      </c>
      <c r="R36" s="117">
        <v>0.4583333333333333</v>
      </c>
      <c r="S36" s="117">
        <v>0.532349537037037</v>
      </c>
      <c r="T36" s="117">
        <v>0.5358217592592592</v>
      </c>
      <c r="U36" s="118">
        <f t="shared" si="23"/>
        <v>0.07401620370370371</v>
      </c>
      <c r="V36" s="118">
        <f t="shared" si="24"/>
        <v>0.00347222222222221</v>
      </c>
      <c r="W36" s="118">
        <f t="shared" si="32"/>
        <v>0.07748842592592592</v>
      </c>
      <c r="X36" s="1077">
        <f t="shared" si="29"/>
        <v>12.206123973114263</v>
      </c>
      <c r="Y36" s="119">
        <v>0.563599537037037</v>
      </c>
      <c r="Z36" s="120">
        <f t="shared" si="9"/>
        <v>0.02777777777777779</v>
      </c>
      <c r="AA36" s="119">
        <v>0.6215277777777778</v>
      </c>
      <c r="AB36" s="119">
        <v>0.624525462962963</v>
      </c>
      <c r="AC36" s="120">
        <f t="shared" si="10"/>
        <v>0.057928240740740766</v>
      </c>
      <c r="AD36" s="120">
        <f t="shared" si="11"/>
        <v>0.0029976851851851727</v>
      </c>
      <c r="AE36" s="120">
        <f t="shared" si="12"/>
        <v>0.06092592592592594</v>
      </c>
      <c r="AF36" s="1097">
        <f t="shared" si="30"/>
        <v>15.934650455927054</v>
      </c>
      <c r="AG36" s="1092"/>
      <c r="AH36" s="520"/>
      <c r="AI36" s="104"/>
      <c r="AJ36" s="104"/>
      <c r="AK36" s="520"/>
      <c r="AL36" s="520"/>
      <c r="AM36" s="520"/>
      <c r="AN36" s="591"/>
      <c r="AO36" s="104"/>
      <c r="AP36" s="104"/>
      <c r="AQ36" s="104"/>
      <c r="AR36" s="104"/>
      <c r="AS36" s="104"/>
      <c r="AT36" s="104"/>
      <c r="AU36" s="104"/>
      <c r="AV36" s="106"/>
    </row>
    <row r="37" spans="1:48" ht="16.5" thickBot="1">
      <c r="A37" s="1109">
        <f>+A36+1</f>
        <v>2</v>
      </c>
      <c r="B37" s="582" t="s">
        <v>597</v>
      </c>
      <c r="C37" s="875">
        <v>85</v>
      </c>
      <c r="D37" s="883" t="s">
        <v>34</v>
      </c>
      <c r="E37" s="884" t="s">
        <v>529</v>
      </c>
      <c r="F37" s="1114">
        <v>2</v>
      </c>
      <c r="G37" s="885"/>
      <c r="H37" s="921"/>
      <c r="I37" s="1127"/>
      <c r="J37" s="886" t="s">
        <v>543</v>
      </c>
      <c r="K37" s="1139"/>
      <c r="L37" s="1155" t="s">
        <v>556</v>
      </c>
      <c r="M37" s="1246"/>
      <c r="N37" s="1059">
        <f t="shared" si="25"/>
        <v>11.227118644067795</v>
      </c>
      <c r="O37" s="876">
        <f>+W37+AE37+AK39</f>
        <v>0.17071759259259262</v>
      </c>
      <c r="P37" s="876">
        <f t="shared" si="27"/>
        <v>0.17071759259259262</v>
      </c>
      <c r="Q37" s="877">
        <f t="shared" si="28"/>
        <v>0.007013888888888875</v>
      </c>
      <c r="R37" s="878">
        <v>0.4583333333333333</v>
      </c>
      <c r="S37" s="878">
        <v>0.5425347222222222</v>
      </c>
      <c r="T37" s="878">
        <v>0.5458564814814815</v>
      </c>
      <c r="U37" s="879">
        <f t="shared" si="23"/>
        <v>0.0842013888888889</v>
      </c>
      <c r="V37" s="879">
        <f t="shared" si="24"/>
        <v>0.0033217592592592604</v>
      </c>
      <c r="W37" s="879">
        <f t="shared" si="32"/>
        <v>0.08752314814814816</v>
      </c>
      <c r="X37" s="1078">
        <f t="shared" si="29"/>
        <v>10.806664903464691</v>
      </c>
      <c r="Y37" s="233">
        <v>0.5736342592592593</v>
      </c>
      <c r="Z37" s="232">
        <f t="shared" si="9"/>
        <v>0.02777777777777779</v>
      </c>
      <c r="AA37" s="233">
        <v>0.6531365740740741</v>
      </c>
      <c r="AB37" s="233">
        <v>0.6568287037037037</v>
      </c>
      <c r="AC37" s="232">
        <f t="shared" si="10"/>
        <v>0.07950231481481485</v>
      </c>
      <c r="AD37" s="232">
        <f t="shared" si="11"/>
        <v>0.0036921296296296147</v>
      </c>
      <c r="AE37" s="232">
        <f t="shared" si="12"/>
        <v>0.08319444444444446</v>
      </c>
      <c r="AF37" s="1098">
        <f t="shared" si="30"/>
        <v>11.669449081803004</v>
      </c>
      <c r="AG37" s="1092"/>
      <c r="AH37" s="520"/>
      <c r="AI37" s="104"/>
      <c r="AJ37" s="104"/>
      <c r="AK37" s="520"/>
      <c r="AL37" s="520"/>
      <c r="AM37" s="520"/>
      <c r="AN37" s="591"/>
      <c r="AO37" s="104"/>
      <c r="AP37" s="104"/>
      <c r="AQ37" s="104"/>
      <c r="AR37" s="104"/>
      <c r="AS37" s="104"/>
      <c r="AT37" s="104"/>
      <c r="AU37" s="104"/>
      <c r="AV37" s="106"/>
    </row>
    <row r="38" spans="1:48" ht="15.75">
      <c r="A38" s="1107">
        <v>1</v>
      </c>
      <c r="B38" s="887" t="s">
        <v>598</v>
      </c>
      <c r="C38" s="888">
        <v>19</v>
      </c>
      <c r="D38" s="887" t="s">
        <v>34</v>
      </c>
      <c r="E38" s="437" t="s">
        <v>560</v>
      </c>
      <c r="F38" s="1115">
        <v>1</v>
      </c>
      <c r="G38" s="888"/>
      <c r="H38" s="922"/>
      <c r="I38" s="1137"/>
      <c r="J38" s="889" t="s">
        <v>547</v>
      </c>
      <c r="K38" s="1144"/>
      <c r="L38" s="1153" t="s">
        <v>559</v>
      </c>
      <c r="M38" s="1244"/>
      <c r="N38" s="1065">
        <f t="shared" si="25"/>
        <v>11.361921097770155</v>
      </c>
      <c r="O38" s="445">
        <f>+W38+AE38+AK38</f>
        <v>0.1686921296296297</v>
      </c>
      <c r="P38" s="445">
        <f t="shared" si="27"/>
        <v>0.1686921296296297</v>
      </c>
      <c r="Q38" s="1070">
        <f t="shared" si="28"/>
        <v>0.005960648148148229</v>
      </c>
      <c r="R38" s="455">
        <v>0.4583333333333333</v>
      </c>
      <c r="S38" s="455">
        <v>0.5322800925925926</v>
      </c>
      <c r="T38" s="455">
        <v>0.5357407407407407</v>
      </c>
      <c r="U38" s="456">
        <f t="shared" si="23"/>
        <v>0.07394675925925925</v>
      </c>
      <c r="V38" s="456">
        <f t="shared" si="24"/>
        <v>0.003460648148148171</v>
      </c>
      <c r="W38" s="456">
        <f t="shared" si="32"/>
        <v>0.07740740740740742</v>
      </c>
      <c r="X38" s="1074">
        <f t="shared" si="29"/>
        <v>12.2188995215311</v>
      </c>
      <c r="Y38" s="860">
        <v>0.5635185185185185</v>
      </c>
      <c r="Z38" s="859">
        <f t="shared" si="9"/>
        <v>0.02777777777777779</v>
      </c>
      <c r="AA38" s="860">
        <v>0.6523032407407408</v>
      </c>
      <c r="AB38" s="860">
        <v>0.6548032407407408</v>
      </c>
      <c r="AC38" s="859">
        <f t="shared" si="10"/>
        <v>0.08878472222222222</v>
      </c>
      <c r="AD38" s="859">
        <f t="shared" si="11"/>
        <v>0.0025000000000000577</v>
      </c>
      <c r="AE38" s="859">
        <f t="shared" si="12"/>
        <v>0.09128472222222228</v>
      </c>
      <c r="AF38" s="1094">
        <f t="shared" si="30"/>
        <v>10.635222518067708</v>
      </c>
      <c r="AG38" s="1092"/>
      <c r="AH38" s="520"/>
      <c r="AI38" s="104"/>
      <c r="AJ38" s="104"/>
      <c r="AK38" s="520"/>
      <c r="AL38" s="520"/>
      <c r="AM38" s="520"/>
      <c r="AN38" s="591"/>
      <c r="AO38" s="104"/>
      <c r="AP38" s="104"/>
      <c r="AQ38" s="104"/>
      <c r="AR38" s="104"/>
      <c r="AS38" s="104"/>
      <c r="AT38" s="104"/>
      <c r="AU38" s="104"/>
      <c r="AV38" s="106"/>
    </row>
    <row r="39" spans="1:48" ht="15.75">
      <c r="A39" s="1108">
        <f>+A38+1</f>
        <v>2</v>
      </c>
      <c r="B39" s="593" t="s">
        <v>598</v>
      </c>
      <c r="C39" s="440">
        <v>94</v>
      </c>
      <c r="D39" s="593" t="s">
        <v>19</v>
      </c>
      <c r="E39" s="593" t="s">
        <v>560</v>
      </c>
      <c r="F39" s="1116">
        <v>2</v>
      </c>
      <c r="G39" s="658">
        <v>1</v>
      </c>
      <c r="H39" s="594">
        <v>11</v>
      </c>
      <c r="I39" s="1136">
        <v>1</v>
      </c>
      <c r="J39" s="466" t="s">
        <v>536</v>
      </c>
      <c r="K39" s="1176">
        <v>8610</v>
      </c>
      <c r="L39" s="1149" t="s">
        <v>550</v>
      </c>
      <c r="M39" s="1245">
        <v>8219</v>
      </c>
      <c r="N39" s="1060">
        <f t="shared" si="25"/>
        <v>11.13052829681409</v>
      </c>
      <c r="O39" s="469">
        <f>+W39+AE39+AK37</f>
        <v>0.17219907407407414</v>
      </c>
      <c r="P39" s="444">
        <f t="shared" si="27"/>
        <v>0.17219907407407414</v>
      </c>
      <c r="Q39" s="863">
        <f t="shared" si="28"/>
        <v>0.011273148148148282</v>
      </c>
      <c r="R39" s="479">
        <v>0.4583333333333333</v>
      </c>
      <c r="S39" s="479">
        <v>0.5414814814814815</v>
      </c>
      <c r="T39" s="479">
        <v>0.5467592592592593</v>
      </c>
      <c r="U39" s="480">
        <f t="shared" si="23"/>
        <v>0.08314814814814814</v>
      </c>
      <c r="V39" s="480">
        <f t="shared" si="24"/>
        <v>0.005277777777777826</v>
      </c>
      <c r="W39" s="480">
        <f t="shared" si="32"/>
        <v>0.08842592592592596</v>
      </c>
      <c r="X39" s="1075">
        <f t="shared" si="29"/>
        <v>10.69633507853403</v>
      </c>
      <c r="Y39" s="108">
        <v>0.5745370370370371</v>
      </c>
      <c r="Z39" s="109">
        <f t="shared" si="9"/>
        <v>0.02777777777777779</v>
      </c>
      <c r="AA39" s="108">
        <v>0.6523148148148148</v>
      </c>
      <c r="AB39" s="108">
        <v>0.6583101851851852</v>
      </c>
      <c r="AC39" s="109">
        <f t="shared" si="10"/>
        <v>0.07777777777777772</v>
      </c>
      <c r="AD39" s="109">
        <f t="shared" si="11"/>
        <v>0.005995370370370456</v>
      </c>
      <c r="AE39" s="109">
        <f t="shared" si="12"/>
        <v>0.08377314814814818</v>
      </c>
      <c r="AF39" s="1095">
        <f t="shared" si="30"/>
        <v>11.588836695219674</v>
      </c>
      <c r="AG39" s="1092"/>
      <c r="AH39" s="520"/>
      <c r="AI39" s="104"/>
      <c r="AJ39" s="104"/>
      <c r="AK39" s="520"/>
      <c r="AL39" s="520"/>
      <c r="AM39" s="520"/>
      <c r="AN39" s="591"/>
      <c r="AO39" s="104"/>
      <c r="AP39" s="104"/>
      <c r="AQ39" s="104"/>
      <c r="AR39" s="104"/>
      <c r="AS39" s="104"/>
      <c r="AT39" s="104"/>
      <c r="AU39" s="104"/>
      <c r="AV39" s="106"/>
    </row>
    <row r="40" spans="1:48" ht="16.5" thickBot="1">
      <c r="A40" s="1109">
        <f>+A39+1</f>
        <v>3</v>
      </c>
      <c r="B40" s="1111" t="s">
        <v>598</v>
      </c>
      <c r="C40" s="489">
        <v>97</v>
      </c>
      <c r="D40" s="880" t="s">
        <v>34</v>
      </c>
      <c r="E40" s="486" t="s">
        <v>560</v>
      </c>
      <c r="F40" s="1117">
        <v>3</v>
      </c>
      <c r="G40" s="489"/>
      <c r="H40" s="923"/>
      <c r="I40" s="1138"/>
      <c r="J40" s="881" t="s">
        <v>544</v>
      </c>
      <c r="K40" s="1143"/>
      <c r="L40" s="1155" t="s">
        <v>557</v>
      </c>
      <c r="M40" s="1246"/>
      <c r="N40" s="1061">
        <f t="shared" si="25"/>
        <v>10.473720827272153</v>
      </c>
      <c r="O40" s="493">
        <f>+W40+AE40+AK42</f>
        <v>0.1829976851851854</v>
      </c>
      <c r="P40" s="493">
        <f t="shared" si="27"/>
        <v>0.18299768518518528</v>
      </c>
      <c r="Q40" s="861">
        <f t="shared" si="28"/>
        <v>0.004618055555555722</v>
      </c>
      <c r="R40" s="503">
        <v>0.4583333333333333</v>
      </c>
      <c r="S40" s="503">
        <v>0.5338078703703704</v>
      </c>
      <c r="T40" s="503">
        <v>0.5364583333333334</v>
      </c>
      <c r="U40" s="504">
        <f t="shared" si="23"/>
        <v>0.07547453703703705</v>
      </c>
      <c r="V40" s="504">
        <f t="shared" si="24"/>
        <v>0.002650462962963007</v>
      </c>
      <c r="W40" s="504">
        <f t="shared" si="32"/>
        <v>0.07812500000000006</v>
      </c>
      <c r="X40" s="1076">
        <f t="shared" si="29"/>
        <v>12.106666666666666</v>
      </c>
      <c r="Y40" s="852">
        <v>0.564236111111111</v>
      </c>
      <c r="Z40" s="853">
        <f t="shared" si="9"/>
        <v>0.02777777777777768</v>
      </c>
      <c r="AA40" s="852">
        <v>0.6671412037037037</v>
      </c>
      <c r="AB40" s="852">
        <v>0.6691087962962964</v>
      </c>
      <c r="AC40" s="853">
        <f t="shared" si="10"/>
        <v>0.10290509259259262</v>
      </c>
      <c r="AD40" s="853">
        <f t="shared" si="11"/>
        <v>0.001967592592592715</v>
      </c>
      <c r="AE40" s="853">
        <f t="shared" si="12"/>
        <v>0.10487268518518533</v>
      </c>
      <c r="AF40" s="1096">
        <f t="shared" si="30"/>
        <v>9.257256373468712</v>
      </c>
      <c r="AG40" s="1092"/>
      <c r="AH40" s="520"/>
      <c r="AI40" s="104"/>
      <c r="AJ40" s="104"/>
      <c r="AK40" s="520"/>
      <c r="AL40" s="520"/>
      <c r="AM40" s="520"/>
      <c r="AN40" s="591"/>
      <c r="AO40" s="104"/>
      <c r="AP40" s="104"/>
      <c r="AQ40" s="104"/>
      <c r="AR40" s="104"/>
      <c r="AS40" s="104"/>
      <c r="AT40" s="104"/>
      <c r="AU40" s="104"/>
      <c r="AV40" s="106"/>
    </row>
    <row r="41" spans="1:48" ht="15.75">
      <c r="A41" s="1107">
        <v>1</v>
      </c>
      <c r="B41" s="606" t="s">
        <v>599</v>
      </c>
      <c r="C41" s="1056">
        <v>16</v>
      </c>
      <c r="D41" s="606" t="s">
        <v>34</v>
      </c>
      <c r="E41" s="606" t="s">
        <v>528</v>
      </c>
      <c r="F41" s="1057">
        <v>1</v>
      </c>
      <c r="G41" s="243"/>
      <c r="H41" s="1057"/>
      <c r="I41" s="277"/>
      <c r="J41" s="607" t="s">
        <v>569</v>
      </c>
      <c r="K41" s="1145"/>
      <c r="L41" s="1154" t="s">
        <v>577</v>
      </c>
      <c r="M41" s="1253"/>
      <c r="N41" s="309">
        <f aca="true" t="shared" si="33" ref="N41:N55">$F$70/(MINUTE(O41)/60+HOUR(O41)+SECOND(O41)/3600)</f>
        <v>13.043894652833199</v>
      </c>
      <c r="O41" s="98">
        <f aca="true" t="shared" si="34" ref="O41:O55">+W41</f>
        <v>0.07251157407407405</v>
      </c>
      <c r="P41" s="98">
        <f aca="true" t="shared" si="35" ref="P41:P55">+T41-R41</f>
        <v>0.07251157407407405</v>
      </c>
      <c r="Q41" s="99">
        <f t="shared" si="28"/>
        <v>0.0030208333333333615</v>
      </c>
      <c r="R41" s="78">
        <v>0.5</v>
      </c>
      <c r="S41" s="78">
        <v>0.5694907407407407</v>
      </c>
      <c r="T41" s="78">
        <v>0.572511574074074</v>
      </c>
      <c r="U41" s="707">
        <f t="shared" si="23"/>
        <v>0.06949074074074069</v>
      </c>
      <c r="V41" s="707">
        <f t="shared" si="24"/>
        <v>0.0030208333333333615</v>
      </c>
      <c r="W41" s="707">
        <f t="shared" si="32"/>
        <v>0.07251157407407405</v>
      </c>
      <c r="X41" s="1099">
        <f t="shared" si="29"/>
        <v>13.043894652833199</v>
      </c>
      <c r="Y41" s="1091"/>
      <c r="Z41" s="520"/>
      <c r="AA41" s="104"/>
      <c r="AB41" s="104"/>
      <c r="AC41" s="520"/>
      <c r="AD41" s="520"/>
      <c r="AE41" s="520"/>
      <c r="AF41" s="522"/>
      <c r="AG41" s="104"/>
      <c r="AH41" s="104"/>
      <c r="AI41" s="104"/>
      <c r="AJ41" s="104"/>
      <c r="AK41" s="104"/>
      <c r="AL41" s="104"/>
      <c r="AM41" s="104"/>
      <c r="AN41" s="106"/>
      <c r="AO41" s="104"/>
      <c r="AP41" s="104"/>
      <c r="AQ41" s="104"/>
      <c r="AR41" s="104"/>
      <c r="AS41" s="104"/>
      <c r="AT41" s="104"/>
      <c r="AU41" s="104"/>
      <c r="AV41" s="106"/>
    </row>
    <row r="42" spans="1:48" ht="15.75">
      <c r="A42" s="1108">
        <f aca="true" t="shared" si="36" ref="A42:A52">+A41+1</f>
        <v>2</v>
      </c>
      <c r="B42" s="332" t="s">
        <v>599</v>
      </c>
      <c r="C42" s="313">
        <v>8</v>
      </c>
      <c r="D42" s="332" t="s">
        <v>34</v>
      </c>
      <c r="E42" s="332" t="s">
        <v>528</v>
      </c>
      <c r="F42" s="912">
        <f>+F41+1</f>
        <v>2</v>
      </c>
      <c r="G42" s="141"/>
      <c r="H42" s="913"/>
      <c r="I42" s="140"/>
      <c r="J42" s="918" t="s">
        <v>568</v>
      </c>
      <c r="K42" s="1146"/>
      <c r="L42" s="918" t="s">
        <v>576</v>
      </c>
      <c r="M42" s="1254"/>
      <c r="N42" s="336">
        <f t="shared" si="33"/>
        <v>13.023107569721114</v>
      </c>
      <c r="O42" s="102">
        <f t="shared" si="34"/>
        <v>0.07262731481481477</v>
      </c>
      <c r="P42" s="102">
        <f t="shared" si="35"/>
        <v>0.07262731481481477</v>
      </c>
      <c r="Q42" s="405">
        <f t="shared" si="28"/>
        <v>0.003645833333333348</v>
      </c>
      <c r="R42" s="72">
        <v>0.5</v>
      </c>
      <c r="S42" s="72">
        <v>0.5689814814814814</v>
      </c>
      <c r="T42" s="72">
        <v>0.5726273148148148</v>
      </c>
      <c r="U42" s="714">
        <f t="shared" si="23"/>
        <v>0.06898148148148142</v>
      </c>
      <c r="V42" s="714">
        <f t="shared" si="24"/>
        <v>0.003645833333333348</v>
      </c>
      <c r="W42" s="714">
        <f t="shared" si="32"/>
        <v>0.07262731481481477</v>
      </c>
      <c r="X42" s="755">
        <f t="shared" si="29"/>
        <v>13.023107569721114</v>
      </c>
      <c r="Y42" s="1092"/>
      <c r="Z42" s="520"/>
      <c r="AA42" s="104"/>
      <c r="AB42" s="104"/>
      <c r="AC42" s="520"/>
      <c r="AD42" s="520"/>
      <c r="AE42" s="520"/>
      <c r="AF42" s="522"/>
      <c r="AG42" s="104"/>
      <c r="AH42" s="104"/>
      <c r="AI42" s="104"/>
      <c r="AJ42" s="104"/>
      <c r="AK42" s="104"/>
      <c r="AL42" s="104"/>
      <c r="AM42" s="104"/>
      <c r="AN42" s="106"/>
      <c r="AO42" s="104"/>
      <c r="AP42" s="104"/>
      <c r="AQ42" s="104"/>
      <c r="AR42" s="104"/>
      <c r="AS42" s="104"/>
      <c r="AT42" s="104"/>
      <c r="AU42" s="104"/>
      <c r="AV42" s="106"/>
    </row>
    <row r="43" spans="1:48" ht="15.75">
      <c r="A43" s="1108">
        <f t="shared" si="36"/>
        <v>3</v>
      </c>
      <c r="B43" s="332" t="s">
        <v>599</v>
      </c>
      <c r="C43" s="313">
        <v>7</v>
      </c>
      <c r="D43" s="332" t="s">
        <v>34</v>
      </c>
      <c r="E43" s="332" t="s">
        <v>528</v>
      </c>
      <c r="F43" s="912">
        <f aca="true" t="shared" si="37" ref="F43:F51">+F42+1</f>
        <v>3</v>
      </c>
      <c r="G43" s="141"/>
      <c r="H43" s="913"/>
      <c r="I43" s="140"/>
      <c r="J43" s="612" t="s">
        <v>563</v>
      </c>
      <c r="K43" s="1147"/>
      <c r="L43" s="1150" t="s">
        <v>571</v>
      </c>
      <c r="M43" s="1247"/>
      <c r="N43" s="336">
        <f t="shared" si="33"/>
        <v>12.449725776965265</v>
      </c>
      <c r="O43" s="102">
        <f t="shared" si="34"/>
        <v>0.07597222222222222</v>
      </c>
      <c r="P43" s="102">
        <f t="shared" si="35"/>
        <v>0.07597222222222222</v>
      </c>
      <c r="Q43" s="405">
        <f t="shared" si="28"/>
        <v>0.006562500000000027</v>
      </c>
      <c r="R43" s="72">
        <v>0.5</v>
      </c>
      <c r="S43" s="72">
        <v>0.5694097222222222</v>
      </c>
      <c r="T43" s="72">
        <v>0.5759722222222222</v>
      </c>
      <c r="U43" s="714">
        <f t="shared" si="23"/>
        <v>0.06940972222222219</v>
      </c>
      <c r="V43" s="714">
        <f t="shared" si="24"/>
        <v>0.006562500000000027</v>
      </c>
      <c r="W43" s="714">
        <f t="shared" si="32"/>
        <v>0.07597222222222222</v>
      </c>
      <c r="X43" s="755">
        <f t="shared" si="29"/>
        <v>12.449725776965265</v>
      </c>
      <c r="Y43" s="1092"/>
      <c r="Z43" s="520"/>
      <c r="AA43" s="104"/>
      <c r="AB43" s="104"/>
      <c r="AC43" s="520"/>
      <c r="AD43" s="520"/>
      <c r="AE43" s="520"/>
      <c r="AF43" s="522"/>
      <c r="AG43" s="104"/>
      <c r="AH43" s="104"/>
      <c r="AI43" s="104"/>
      <c r="AJ43" s="104"/>
      <c r="AK43" s="104"/>
      <c r="AL43" s="104"/>
      <c r="AM43" s="104"/>
      <c r="AN43" s="106"/>
      <c r="AO43" s="104"/>
      <c r="AP43" s="104"/>
      <c r="AQ43" s="104"/>
      <c r="AR43" s="104"/>
      <c r="AS43" s="104"/>
      <c r="AT43" s="104"/>
      <c r="AU43" s="104"/>
      <c r="AV43" s="106"/>
    </row>
    <row r="44" spans="1:48" ht="15.75">
      <c r="A44" s="1108">
        <f t="shared" si="36"/>
        <v>4</v>
      </c>
      <c r="B44" s="332" t="s">
        <v>599</v>
      </c>
      <c r="C44" s="313">
        <v>18</v>
      </c>
      <c r="D44" s="332" t="s">
        <v>34</v>
      </c>
      <c r="E44" s="332" t="s">
        <v>528</v>
      </c>
      <c r="F44" s="912">
        <f t="shared" si="37"/>
        <v>4</v>
      </c>
      <c r="G44" s="141"/>
      <c r="H44" s="913"/>
      <c r="I44" s="140"/>
      <c r="J44" s="918" t="s">
        <v>566</v>
      </c>
      <c r="K44" s="1146"/>
      <c r="L44" s="918" t="s">
        <v>574</v>
      </c>
      <c r="M44" s="1254"/>
      <c r="N44" s="336">
        <f t="shared" si="33"/>
        <v>10.151552795031055</v>
      </c>
      <c r="O44" s="102">
        <f t="shared" si="34"/>
        <v>0.09317129629629628</v>
      </c>
      <c r="P44" s="102">
        <f t="shared" si="35"/>
        <v>0.09317129629629628</v>
      </c>
      <c r="Q44" s="405">
        <f t="shared" si="28"/>
        <v>0.0037152777777776924</v>
      </c>
      <c r="R44" s="72">
        <v>0.5</v>
      </c>
      <c r="S44" s="72">
        <v>0.5894560185185186</v>
      </c>
      <c r="T44" s="72">
        <v>0.5931712962962963</v>
      </c>
      <c r="U44" s="714">
        <f t="shared" si="23"/>
        <v>0.08945601851851859</v>
      </c>
      <c r="V44" s="714">
        <f t="shared" si="24"/>
        <v>0.0037152777777776924</v>
      </c>
      <c r="W44" s="714">
        <f t="shared" si="32"/>
        <v>0.09317129629629628</v>
      </c>
      <c r="X44" s="755">
        <f t="shared" si="29"/>
        <v>10.151552795031055</v>
      </c>
      <c r="Y44" s="1092"/>
      <c r="Z44" s="520"/>
      <c r="AA44" s="104"/>
      <c r="AB44" s="104"/>
      <c r="AC44" s="520"/>
      <c r="AD44" s="520"/>
      <c r="AE44" s="520"/>
      <c r="AF44" s="522"/>
      <c r="AG44" s="104"/>
      <c r="AH44" s="104"/>
      <c r="AI44" s="104"/>
      <c r="AJ44" s="104"/>
      <c r="AK44" s="104"/>
      <c r="AL44" s="104"/>
      <c r="AM44" s="104"/>
      <c r="AN44" s="106"/>
      <c r="AO44" s="104"/>
      <c r="AP44" s="104"/>
      <c r="AQ44" s="104"/>
      <c r="AR44" s="104"/>
      <c r="AS44" s="104"/>
      <c r="AT44" s="104"/>
      <c r="AU44" s="104"/>
      <c r="AV44" s="106"/>
    </row>
    <row r="45" spans="1:48" ht="15.75">
      <c r="A45" s="1108">
        <f t="shared" si="36"/>
        <v>5</v>
      </c>
      <c r="B45" s="332" t="s">
        <v>599</v>
      </c>
      <c r="C45" s="313">
        <v>46</v>
      </c>
      <c r="D45" s="332" t="s">
        <v>34</v>
      </c>
      <c r="E45" s="332" t="s">
        <v>528</v>
      </c>
      <c r="F45" s="912">
        <f t="shared" si="37"/>
        <v>5</v>
      </c>
      <c r="G45" s="141"/>
      <c r="H45" s="913"/>
      <c r="I45" s="140"/>
      <c r="J45" s="612" t="s">
        <v>565</v>
      </c>
      <c r="K45" s="1147"/>
      <c r="L45" s="1150" t="s">
        <v>573</v>
      </c>
      <c r="M45" s="1247"/>
      <c r="N45" s="336">
        <f t="shared" si="33"/>
        <v>9.281090289608175</v>
      </c>
      <c r="O45" s="102">
        <f t="shared" si="34"/>
        <v>0.10190972222222217</v>
      </c>
      <c r="P45" s="102">
        <f t="shared" si="35"/>
        <v>0.10190972222222217</v>
      </c>
      <c r="Q45" s="405">
        <f t="shared" si="28"/>
        <v>0.010243055555555491</v>
      </c>
      <c r="R45" s="72">
        <v>0.5</v>
      </c>
      <c r="S45" s="72">
        <v>0.5916666666666667</v>
      </c>
      <c r="T45" s="72">
        <v>0.6019097222222222</v>
      </c>
      <c r="U45" s="714">
        <f t="shared" si="23"/>
        <v>0.09166666666666667</v>
      </c>
      <c r="V45" s="714">
        <f t="shared" si="24"/>
        <v>0.010243055555555491</v>
      </c>
      <c r="W45" s="714">
        <f t="shared" si="32"/>
        <v>0.10190972222222217</v>
      </c>
      <c r="X45" s="755">
        <f t="shared" si="29"/>
        <v>9.281090289608175</v>
      </c>
      <c r="Y45" s="1092"/>
      <c r="Z45" s="520"/>
      <c r="AA45" s="104"/>
      <c r="AB45" s="104"/>
      <c r="AC45" s="520"/>
      <c r="AD45" s="520"/>
      <c r="AE45" s="520"/>
      <c r="AF45" s="522"/>
      <c r="AG45" s="104"/>
      <c r="AH45" s="104"/>
      <c r="AI45" s="104"/>
      <c r="AJ45" s="104"/>
      <c r="AK45" s="104"/>
      <c r="AL45" s="104"/>
      <c r="AM45" s="104"/>
      <c r="AN45" s="106"/>
      <c r="AO45" s="104"/>
      <c r="AP45" s="104"/>
      <c r="AQ45" s="104"/>
      <c r="AR45" s="104"/>
      <c r="AS45" s="104"/>
      <c r="AT45" s="104"/>
      <c r="AU45" s="104"/>
      <c r="AV45" s="106"/>
    </row>
    <row r="46" spans="1:48" ht="15.75">
      <c r="A46" s="1108">
        <f t="shared" si="36"/>
        <v>6</v>
      </c>
      <c r="B46" s="332" t="s">
        <v>599</v>
      </c>
      <c r="C46" s="313">
        <v>17</v>
      </c>
      <c r="D46" s="332" t="s">
        <v>34</v>
      </c>
      <c r="E46" s="332" t="s">
        <v>528</v>
      </c>
      <c r="F46" s="912">
        <f t="shared" si="37"/>
        <v>6</v>
      </c>
      <c r="G46" s="141"/>
      <c r="H46" s="913"/>
      <c r="I46" s="140"/>
      <c r="J46" s="612" t="s">
        <v>561</v>
      </c>
      <c r="K46" s="1147"/>
      <c r="L46" s="1150" t="s">
        <v>278</v>
      </c>
      <c r="M46" s="1247"/>
      <c r="N46" s="336">
        <f t="shared" si="33"/>
        <v>8.913612565445026</v>
      </c>
      <c r="O46" s="102">
        <f t="shared" si="34"/>
        <v>0.10611111111111116</v>
      </c>
      <c r="P46" s="102">
        <f t="shared" si="35"/>
        <v>0.10611111111111116</v>
      </c>
      <c r="Q46" s="405">
        <f t="shared" si="28"/>
        <v>0.014432870370370443</v>
      </c>
      <c r="R46" s="72">
        <v>0.5</v>
      </c>
      <c r="S46" s="72">
        <v>0.5916782407407407</v>
      </c>
      <c r="T46" s="72">
        <v>0.6061111111111112</v>
      </c>
      <c r="U46" s="714">
        <f t="shared" si="23"/>
        <v>0.09167824074074071</v>
      </c>
      <c r="V46" s="714">
        <f t="shared" si="24"/>
        <v>0.014432870370370443</v>
      </c>
      <c r="W46" s="714">
        <f t="shared" si="32"/>
        <v>0.10611111111111116</v>
      </c>
      <c r="X46" s="755">
        <f t="shared" si="29"/>
        <v>8.913612565445026</v>
      </c>
      <c r="Y46" s="1092"/>
      <c r="Z46" s="520"/>
      <c r="AA46" s="104"/>
      <c r="AB46" s="104"/>
      <c r="AC46" s="520"/>
      <c r="AD46" s="520"/>
      <c r="AE46" s="520"/>
      <c r="AF46" s="522"/>
      <c r="AG46" s="104"/>
      <c r="AH46" s="104"/>
      <c r="AI46" s="104"/>
      <c r="AJ46" s="104"/>
      <c r="AK46" s="104"/>
      <c r="AL46" s="104"/>
      <c r="AM46" s="104"/>
      <c r="AN46" s="106"/>
      <c r="AO46" s="104"/>
      <c r="AP46" s="104"/>
      <c r="AQ46" s="104"/>
      <c r="AR46" s="104"/>
      <c r="AS46" s="104"/>
      <c r="AT46" s="104"/>
      <c r="AU46" s="104"/>
      <c r="AV46" s="106"/>
    </row>
    <row r="47" spans="1:48" ht="15.75">
      <c r="A47" s="1108">
        <f t="shared" si="36"/>
        <v>7</v>
      </c>
      <c r="B47" s="332" t="s">
        <v>599</v>
      </c>
      <c r="C47" s="313">
        <v>29</v>
      </c>
      <c r="D47" s="332" t="s">
        <v>34</v>
      </c>
      <c r="E47" s="332" t="s">
        <v>528</v>
      </c>
      <c r="F47" s="912">
        <f t="shared" si="37"/>
        <v>7</v>
      </c>
      <c r="G47" s="141"/>
      <c r="H47" s="913"/>
      <c r="I47" s="140"/>
      <c r="J47" s="918" t="s">
        <v>583</v>
      </c>
      <c r="K47" s="1146"/>
      <c r="L47" s="918" t="s">
        <v>586</v>
      </c>
      <c r="M47" s="1254"/>
      <c r="N47" s="336">
        <f t="shared" si="33"/>
        <v>8.003917727717923</v>
      </c>
      <c r="O47" s="102">
        <f t="shared" si="34"/>
        <v>0.1181712962962963</v>
      </c>
      <c r="P47" s="102">
        <f t="shared" si="35"/>
        <v>0.1181712962962963</v>
      </c>
      <c r="Q47" s="405">
        <f t="shared" si="28"/>
        <v>0.003993055555555625</v>
      </c>
      <c r="R47" s="72">
        <v>0.5</v>
      </c>
      <c r="S47" s="72">
        <v>0.6141782407407407</v>
      </c>
      <c r="T47" s="72">
        <v>0.6181712962962963</v>
      </c>
      <c r="U47" s="714">
        <f t="shared" si="23"/>
        <v>0.11417824074074068</v>
      </c>
      <c r="V47" s="714">
        <f t="shared" si="24"/>
        <v>0.003993055555555625</v>
      </c>
      <c r="W47" s="714">
        <f t="shared" si="32"/>
        <v>0.1181712962962963</v>
      </c>
      <c r="X47" s="755">
        <f t="shared" si="29"/>
        <v>8.003917727717923</v>
      </c>
      <c r="Y47" s="1092"/>
      <c r="Z47" s="520"/>
      <c r="AA47" s="104"/>
      <c r="AB47" s="104"/>
      <c r="AC47" s="520"/>
      <c r="AD47" s="520"/>
      <c r="AE47" s="520"/>
      <c r="AF47" s="522"/>
      <c r="AG47" s="104"/>
      <c r="AH47" s="104"/>
      <c r="AI47" s="104"/>
      <c r="AJ47" s="104"/>
      <c r="AK47" s="104"/>
      <c r="AL47" s="104"/>
      <c r="AM47" s="104"/>
      <c r="AN47" s="106"/>
      <c r="AO47" s="104"/>
      <c r="AP47" s="104"/>
      <c r="AQ47" s="104"/>
      <c r="AR47" s="104"/>
      <c r="AS47" s="104"/>
      <c r="AT47" s="104"/>
      <c r="AU47" s="104"/>
      <c r="AV47" s="106"/>
    </row>
    <row r="48" spans="1:48" ht="15.75">
      <c r="A48" s="1108">
        <f t="shared" si="36"/>
        <v>8</v>
      </c>
      <c r="B48" s="332" t="s">
        <v>599</v>
      </c>
      <c r="C48" s="313">
        <v>2</v>
      </c>
      <c r="D48" s="332" t="s">
        <v>34</v>
      </c>
      <c r="E48" s="332" t="s">
        <v>528</v>
      </c>
      <c r="F48" s="912">
        <f t="shared" si="37"/>
        <v>8</v>
      </c>
      <c r="G48" s="141"/>
      <c r="H48" s="913"/>
      <c r="I48" s="140"/>
      <c r="J48" s="612" t="s">
        <v>564</v>
      </c>
      <c r="K48" s="1147"/>
      <c r="L48" s="1150" t="s">
        <v>572</v>
      </c>
      <c r="M48" s="1247"/>
      <c r="N48" s="336">
        <f t="shared" si="33"/>
        <v>7.765846241566093</v>
      </c>
      <c r="O48" s="102">
        <f t="shared" si="34"/>
        <v>0.12179398148148146</v>
      </c>
      <c r="P48" s="102">
        <f t="shared" si="35"/>
        <v>0.12179398148148146</v>
      </c>
      <c r="Q48" s="405">
        <f t="shared" si="28"/>
        <v>0.018414351851851807</v>
      </c>
      <c r="R48" s="72">
        <v>0.5</v>
      </c>
      <c r="S48" s="72">
        <v>0.6033796296296297</v>
      </c>
      <c r="T48" s="72">
        <v>0.6217939814814815</v>
      </c>
      <c r="U48" s="714">
        <f t="shared" si="23"/>
        <v>0.10337962962962965</v>
      </c>
      <c r="V48" s="714">
        <f t="shared" si="24"/>
        <v>0.018414351851851807</v>
      </c>
      <c r="W48" s="714">
        <f t="shared" si="32"/>
        <v>0.12179398148148146</v>
      </c>
      <c r="X48" s="755">
        <f t="shared" si="29"/>
        <v>7.765846241566093</v>
      </c>
      <c r="Y48" s="1092"/>
      <c r="Z48" s="520"/>
      <c r="AA48" s="104"/>
      <c r="AB48" s="104"/>
      <c r="AC48" s="520"/>
      <c r="AD48" s="520"/>
      <c r="AE48" s="520"/>
      <c r="AF48" s="522"/>
      <c r="AG48" s="104"/>
      <c r="AH48" s="104"/>
      <c r="AI48" s="104"/>
      <c r="AJ48" s="104"/>
      <c r="AK48" s="104"/>
      <c r="AL48" s="104"/>
      <c r="AM48" s="104"/>
      <c r="AN48" s="106"/>
      <c r="AO48" s="104"/>
      <c r="AP48" s="104"/>
      <c r="AQ48" s="104"/>
      <c r="AR48" s="104"/>
      <c r="AS48" s="104"/>
      <c r="AT48" s="104"/>
      <c r="AU48" s="104"/>
      <c r="AV48" s="106"/>
    </row>
    <row r="49" spans="1:48" ht="15.75">
      <c r="A49" s="1108">
        <f t="shared" si="36"/>
        <v>9</v>
      </c>
      <c r="B49" s="332" t="s">
        <v>599</v>
      </c>
      <c r="C49" s="313">
        <v>9</v>
      </c>
      <c r="D49" s="332" t="s">
        <v>34</v>
      </c>
      <c r="E49" s="332" t="s">
        <v>528</v>
      </c>
      <c r="F49" s="912">
        <f t="shared" si="37"/>
        <v>9</v>
      </c>
      <c r="G49" s="141"/>
      <c r="H49" s="913"/>
      <c r="I49" s="140"/>
      <c r="J49" s="918" t="s">
        <v>513</v>
      </c>
      <c r="K49" s="1146"/>
      <c r="L49" s="918" t="s">
        <v>587</v>
      </c>
      <c r="M49" s="1254"/>
      <c r="N49" s="336">
        <f t="shared" si="33"/>
        <v>7.6452427729441474</v>
      </c>
      <c r="O49" s="102">
        <f t="shared" si="34"/>
        <v>0.1237152777777778</v>
      </c>
      <c r="P49" s="102">
        <f t="shared" si="35"/>
        <v>0.1237152777777778</v>
      </c>
      <c r="Q49" s="405">
        <f t="shared" si="28"/>
        <v>0.004421296296296284</v>
      </c>
      <c r="R49" s="72">
        <v>0.5</v>
      </c>
      <c r="S49" s="72">
        <v>0.6192939814814815</v>
      </c>
      <c r="T49" s="72">
        <v>0.6237152777777778</v>
      </c>
      <c r="U49" s="714">
        <f t="shared" si="23"/>
        <v>0.11929398148148151</v>
      </c>
      <c r="V49" s="714">
        <f t="shared" si="24"/>
        <v>0.004421296296296284</v>
      </c>
      <c r="W49" s="714">
        <f t="shared" si="32"/>
        <v>0.1237152777777778</v>
      </c>
      <c r="X49" s="755">
        <f t="shared" si="29"/>
        <v>7.6452427729441474</v>
      </c>
      <c r="Y49" s="1092"/>
      <c r="Z49" s="520"/>
      <c r="AA49" s="104"/>
      <c r="AB49" s="104"/>
      <c r="AC49" s="520"/>
      <c r="AD49" s="520"/>
      <c r="AE49" s="520"/>
      <c r="AF49" s="522"/>
      <c r="AG49" s="104"/>
      <c r="AH49" s="104"/>
      <c r="AI49" s="104"/>
      <c r="AJ49" s="104"/>
      <c r="AK49" s="104"/>
      <c r="AL49" s="104"/>
      <c r="AM49" s="104"/>
      <c r="AN49" s="106"/>
      <c r="AO49" s="104"/>
      <c r="AP49" s="104"/>
      <c r="AQ49" s="104"/>
      <c r="AR49" s="104"/>
      <c r="AS49" s="104"/>
      <c r="AT49" s="104"/>
      <c r="AU49" s="104"/>
      <c r="AV49" s="106"/>
    </row>
    <row r="50" spans="1:48" ht="15.75">
      <c r="A50" s="1108">
        <f t="shared" si="36"/>
        <v>10</v>
      </c>
      <c r="B50" s="332" t="s">
        <v>599</v>
      </c>
      <c r="C50" s="313">
        <v>98</v>
      </c>
      <c r="D50" s="332" t="s">
        <v>34</v>
      </c>
      <c r="E50" s="332" t="s">
        <v>528</v>
      </c>
      <c r="F50" s="912">
        <f t="shared" si="37"/>
        <v>10</v>
      </c>
      <c r="G50" s="141"/>
      <c r="H50" s="913"/>
      <c r="I50" s="140"/>
      <c r="J50" s="918" t="s">
        <v>545</v>
      </c>
      <c r="K50" s="1146"/>
      <c r="L50" s="918" t="s">
        <v>588</v>
      </c>
      <c r="M50" s="1254"/>
      <c r="N50" s="336">
        <f t="shared" si="33"/>
        <v>7.616739677509553</v>
      </c>
      <c r="O50" s="102">
        <f t="shared" si="34"/>
        <v>0.12417824074074069</v>
      </c>
      <c r="P50" s="102">
        <f t="shared" si="35"/>
        <v>0.12417824074074069</v>
      </c>
      <c r="Q50" s="405">
        <f t="shared" si="28"/>
        <v>0.004849537037036944</v>
      </c>
      <c r="R50" s="72">
        <v>0.5</v>
      </c>
      <c r="S50" s="72">
        <v>0.6193287037037037</v>
      </c>
      <c r="T50" s="72">
        <v>0.6241782407407407</v>
      </c>
      <c r="U50" s="714">
        <f t="shared" si="23"/>
        <v>0.11932870370370374</v>
      </c>
      <c r="V50" s="714">
        <f t="shared" si="24"/>
        <v>0.004849537037036944</v>
      </c>
      <c r="W50" s="714">
        <f t="shared" si="32"/>
        <v>0.12417824074074069</v>
      </c>
      <c r="X50" s="755">
        <f t="shared" si="29"/>
        <v>7.616739677509553</v>
      </c>
      <c r="Y50" s="1092"/>
      <c r="Z50" s="520"/>
      <c r="AA50" s="104"/>
      <c r="AB50" s="104"/>
      <c r="AC50" s="520"/>
      <c r="AD50" s="520"/>
      <c r="AE50" s="520"/>
      <c r="AF50" s="522"/>
      <c r="AG50" s="104"/>
      <c r="AH50" s="104"/>
      <c r="AI50" s="104"/>
      <c r="AJ50" s="104"/>
      <c r="AK50" s="104"/>
      <c r="AL50" s="104"/>
      <c r="AM50" s="104"/>
      <c r="AN50" s="106"/>
      <c r="AO50" s="104"/>
      <c r="AP50" s="104"/>
      <c r="AQ50" s="104"/>
      <c r="AR50" s="104"/>
      <c r="AS50" s="104"/>
      <c r="AT50" s="104"/>
      <c r="AU50" s="104"/>
      <c r="AV50" s="106"/>
    </row>
    <row r="51" spans="1:48" ht="15.75">
      <c r="A51" s="1108">
        <f t="shared" si="36"/>
        <v>11</v>
      </c>
      <c r="B51" s="332" t="s">
        <v>599</v>
      </c>
      <c r="C51" s="313">
        <v>44</v>
      </c>
      <c r="D51" s="332" t="s">
        <v>34</v>
      </c>
      <c r="E51" s="332" t="s">
        <v>528</v>
      </c>
      <c r="F51" s="912">
        <f t="shared" si="37"/>
        <v>11</v>
      </c>
      <c r="G51" s="141"/>
      <c r="H51" s="913"/>
      <c r="I51" s="140"/>
      <c r="J51" s="918" t="s">
        <v>582</v>
      </c>
      <c r="K51" s="1146"/>
      <c r="L51" s="918" t="s">
        <v>589</v>
      </c>
      <c r="M51" s="1254"/>
      <c r="N51" s="336">
        <f t="shared" si="33"/>
        <v>7.096830221450282</v>
      </c>
      <c r="O51" s="102">
        <f t="shared" si="34"/>
        <v>0.133275462962963</v>
      </c>
      <c r="P51" s="102">
        <f t="shared" si="35"/>
        <v>0.133275462962963</v>
      </c>
      <c r="Q51" s="405">
        <f t="shared" si="28"/>
        <v>0.0026041666666667407</v>
      </c>
      <c r="R51" s="72">
        <v>0.5</v>
      </c>
      <c r="S51" s="72">
        <v>0.6306712962962963</v>
      </c>
      <c r="T51" s="72">
        <v>0.633275462962963</v>
      </c>
      <c r="U51" s="714">
        <f t="shared" si="23"/>
        <v>0.13067129629629626</v>
      </c>
      <c r="V51" s="714">
        <f t="shared" si="24"/>
        <v>0.0026041666666667407</v>
      </c>
      <c r="W51" s="714">
        <f t="shared" si="32"/>
        <v>0.133275462962963</v>
      </c>
      <c r="X51" s="755">
        <f t="shared" si="29"/>
        <v>7.096830221450282</v>
      </c>
      <c r="Y51" s="1092"/>
      <c r="Z51" s="520"/>
      <c r="AA51" s="104"/>
      <c r="AB51" s="104"/>
      <c r="AC51" s="520"/>
      <c r="AD51" s="520"/>
      <c r="AE51" s="520"/>
      <c r="AF51" s="522"/>
      <c r="AG51" s="104"/>
      <c r="AH51" s="104"/>
      <c r="AI51" s="104"/>
      <c r="AJ51" s="104"/>
      <c r="AK51" s="104"/>
      <c r="AL51" s="104"/>
      <c r="AM51" s="104"/>
      <c r="AN51" s="106"/>
      <c r="AO51" s="104"/>
      <c r="AP51" s="104"/>
      <c r="AQ51" s="104"/>
      <c r="AR51" s="104"/>
      <c r="AS51" s="104"/>
      <c r="AT51" s="104"/>
      <c r="AU51" s="104"/>
      <c r="AV51" s="106"/>
    </row>
    <row r="52" spans="1:48" ht="16.5" thickBot="1">
      <c r="A52" s="1109">
        <f t="shared" si="36"/>
        <v>12</v>
      </c>
      <c r="B52" s="616" t="s">
        <v>599</v>
      </c>
      <c r="C52" s="717">
        <v>30</v>
      </c>
      <c r="D52" s="616" t="s">
        <v>34</v>
      </c>
      <c r="E52" s="616" t="s">
        <v>528</v>
      </c>
      <c r="F52" s="1231" t="s">
        <v>608</v>
      </c>
      <c r="G52" s="1232"/>
      <c r="H52" s="1232"/>
      <c r="I52" s="1233"/>
      <c r="J52" s="919" t="s">
        <v>567</v>
      </c>
      <c r="K52" s="1148"/>
      <c r="L52" s="919" t="s">
        <v>575</v>
      </c>
      <c r="M52" s="1255"/>
      <c r="N52" s="1055">
        <f t="shared" si="33"/>
        <v>11.209876543209877</v>
      </c>
      <c r="O52" s="100">
        <f>+W52</f>
        <v>0.08437499999999998</v>
      </c>
      <c r="P52" s="100">
        <f>+T52-R52</f>
        <v>0.08437499999999998</v>
      </c>
      <c r="Q52" s="101">
        <f>+V52+AD52</f>
        <v>0.014849537037036953</v>
      </c>
      <c r="R52" s="80">
        <v>0.5</v>
      </c>
      <c r="S52" s="80">
        <v>0.569525462962963</v>
      </c>
      <c r="T52" s="80">
        <v>0.584375</v>
      </c>
      <c r="U52" s="738">
        <f>S52-R52</f>
        <v>0.06952546296296302</v>
      </c>
      <c r="V52" s="738">
        <f>T52-S52</f>
        <v>0.014849537037036953</v>
      </c>
      <c r="W52" s="738">
        <f>T52-R52</f>
        <v>0.08437499999999998</v>
      </c>
      <c r="X52" s="756">
        <f t="shared" si="29"/>
        <v>11.209876543209877</v>
      </c>
      <c r="Y52" s="1092"/>
      <c r="Z52" s="520"/>
      <c r="AA52" s="104"/>
      <c r="AB52" s="104"/>
      <c r="AC52" s="520"/>
      <c r="AD52" s="520"/>
      <c r="AE52" s="520"/>
      <c r="AF52" s="522"/>
      <c r="AG52" s="104"/>
      <c r="AH52" s="104"/>
      <c r="AI52" s="104"/>
      <c r="AJ52" s="104"/>
      <c r="AK52" s="104"/>
      <c r="AL52" s="104"/>
      <c r="AM52" s="104"/>
      <c r="AN52" s="106"/>
      <c r="AO52" s="104"/>
      <c r="AP52" s="104"/>
      <c r="AQ52" s="104"/>
      <c r="AR52" s="104"/>
      <c r="AS52" s="104"/>
      <c r="AT52" s="104"/>
      <c r="AU52" s="104"/>
      <c r="AV52" s="106"/>
    </row>
    <row r="53" spans="1:48" ht="15.75">
      <c r="A53" s="1107">
        <v>1</v>
      </c>
      <c r="B53" s="325" t="s">
        <v>600</v>
      </c>
      <c r="C53" s="313">
        <v>32</v>
      </c>
      <c r="D53" s="325" t="s">
        <v>34</v>
      </c>
      <c r="E53" s="325" t="s">
        <v>560</v>
      </c>
      <c r="F53" s="912">
        <v>1</v>
      </c>
      <c r="G53" s="153"/>
      <c r="H53" s="912"/>
      <c r="I53" s="235"/>
      <c r="J53" s="882" t="s">
        <v>562</v>
      </c>
      <c r="K53" s="1140"/>
      <c r="L53" s="1154" t="s">
        <v>570</v>
      </c>
      <c r="M53" s="1253"/>
      <c r="N53" s="364">
        <f t="shared" si="33"/>
        <v>11.719489459343182</v>
      </c>
      <c r="O53" s="181">
        <f t="shared" si="34"/>
        <v>0.08070601851851855</v>
      </c>
      <c r="P53" s="181">
        <f t="shared" si="35"/>
        <v>0.08070601851851855</v>
      </c>
      <c r="Q53" s="182">
        <f t="shared" si="28"/>
        <v>0.011238425925925943</v>
      </c>
      <c r="R53" s="733">
        <v>0.5</v>
      </c>
      <c r="S53" s="733">
        <v>0.5694675925925926</v>
      </c>
      <c r="T53" s="733">
        <v>0.5807060185185186</v>
      </c>
      <c r="U53" s="732">
        <f t="shared" si="23"/>
        <v>0.06946759259259261</v>
      </c>
      <c r="V53" s="732">
        <f t="shared" si="24"/>
        <v>0.011238425925925943</v>
      </c>
      <c r="W53" s="732">
        <f t="shared" si="32"/>
        <v>0.08070601851851855</v>
      </c>
      <c r="X53" s="1100">
        <f t="shared" si="29"/>
        <v>11.719489459343182</v>
      </c>
      <c r="Y53" s="1092"/>
      <c r="Z53" s="520"/>
      <c r="AA53" s="104"/>
      <c r="AB53" s="104"/>
      <c r="AC53" s="520"/>
      <c r="AD53" s="520"/>
      <c r="AE53" s="520"/>
      <c r="AF53" s="522"/>
      <c r="AG53" s="104"/>
      <c r="AH53" s="104"/>
      <c r="AI53" s="104"/>
      <c r="AJ53" s="104"/>
      <c r="AK53" s="104"/>
      <c r="AL53" s="104"/>
      <c r="AM53" s="104"/>
      <c r="AN53" s="106"/>
      <c r="AO53" s="104"/>
      <c r="AP53" s="104"/>
      <c r="AQ53" s="104"/>
      <c r="AR53" s="104"/>
      <c r="AS53" s="104"/>
      <c r="AT53" s="104"/>
      <c r="AU53" s="104"/>
      <c r="AV53" s="106"/>
    </row>
    <row r="54" spans="1:49" ht="15.75">
      <c r="A54" s="1108">
        <v>2</v>
      </c>
      <c r="B54" s="332" t="s">
        <v>600</v>
      </c>
      <c r="C54" s="313">
        <v>24</v>
      </c>
      <c r="D54" s="332" t="s">
        <v>34</v>
      </c>
      <c r="E54" s="332" t="s">
        <v>560</v>
      </c>
      <c r="F54" s="912">
        <v>2</v>
      </c>
      <c r="G54" s="141"/>
      <c r="H54" s="913"/>
      <c r="I54" s="140"/>
      <c r="J54" s="918" t="s">
        <v>585</v>
      </c>
      <c r="K54" s="1146"/>
      <c r="L54" s="918" t="s">
        <v>232</v>
      </c>
      <c r="M54" s="1254"/>
      <c r="N54" s="336">
        <f t="shared" si="33"/>
        <v>8.127299850820487</v>
      </c>
      <c r="O54" s="102">
        <f t="shared" si="34"/>
        <v>0.11637731481481484</v>
      </c>
      <c r="P54" s="102">
        <f t="shared" si="35"/>
        <v>0.11637731481481484</v>
      </c>
      <c r="Q54" s="405">
        <f t="shared" si="28"/>
        <v>0.00217592592592597</v>
      </c>
      <c r="R54" s="72">
        <v>0.5</v>
      </c>
      <c r="S54" s="72">
        <v>0.6142013888888889</v>
      </c>
      <c r="T54" s="72">
        <v>0.6163773148148148</v>
      </c>
      <c r="U54" s="714">
        <f t="shared" si="23"/>
        <v>0.11420138888888887</v>
      </c>
      <c r="V54" s="714">
        <f t="shared" si="24"/>
        <v>0.00217592592592597</v>
      </c>
      <c r="W54" s="714">
        <f t="shared" si="32"/>
        <v>0.11637731481481484</v>
      </c>
      <c r="X54" s="755">
        <f t="shared" si="29"/>
        <v>8.127299850820487</v>
      </c>
      <c r="Y54" s="1101"/>
      <c r="Z54" s="104"/>
      <c r="AA54" s="104"/>
      <c r="AB54" s="104"/>
      <c r="AC54" s="104"/>
      <c r="AD54" s="104"/>
      <c r="AE54" s="104"/>
      <c r="AF54" s="104"/>
      <c r="AG54" s="106"/>
      <c r="AH54" s="104"/>
      <c r="AI54" s="104"/>
      <c r="AJ54" s="104"/>
      <c r="AK54" s="104"/>
      <c r="AL54" s="104"/>
      <c r="AM54" s="104"/>
      <c r="AN54" s="104"/>
      <c r="AO54" s="106"/>
      <c r="AP54" s="104"/>
      <c r="AQ54" s="104"/>
      <c r="AR54" s="104"/>
      <c r="AS54" s="104"/>
      <c r="AT54" s="104"/>
      <c r="AU54" s="104"/>
      <c r="AV54" s="104"/>
      <c r="AW54" s="106"/>
    </row>
    <row r="55" spans="1:49" ht="16.5" thickBot="1">
      <c r="A55" s="1109">
        <v>3</v>
      </c>
      <c r="B55" s="616" t="s">
        <v>600</v>
      </c>
      <c r="C55" s="717">
        <v>53</v>
      </c>
      <c r="D55" s="616" t="s">
        <v>34</v>
      </c>
      <c r="E55" s="616" t="s">
        <v>560</v>
      </c>
      <c r="F55" s="915">
        <v>3</v>
      </c>
      <c r="G55" s="144"/>
      <c r="H55" s="914"/>
      <c r="I55" s="143"/>
      <c r="J55" s="919" t="s">
        <v>584</v>
      </c>
      <c r="K55" s="1148"/>
      <c r="L55" s="919" t="s">
        <v>289</v>
      </c>
      <c r="M55" s="1255"/>
      <c r="N55" s="1055">
        <f t="shared" si="33"/>
        <v>8.088686528753836</v>
      </c>
      <c r="O55" s="100">
        <f t="shared" si="34"/>
        <v>0.11693287037037037</v>
      </c>
      <c r="P55" s="100">
        <f t="shared" si="35"/>
        <v>0.11693287037037037</v>
      </c>
      <c r="Q55" s="101">
        <f t="shared" si="28"/>
        <v>0.0027430555555555403</v>
      </c>
      <c r="R55" s="80">
        <v>0.5</v>
      </c>
      <c r="S55" s="80">
        <v>0.6141898148148148</v>
      </c>
      <c r="T55" s="80">
        <v>0.6169328703703704</v>
      </c>
      <c r="U55" s="738">
        <f t="shared" si="23"/>
        <v>0.11418981481481483</v>
      </c>
      <c r="V55" s="738">
        <f t="shared" si="24"/>
        <v>0.0027430555555555403</v>
      </c>
      <c r="W55" s="738">
        <f t="shared" si="32"/>
        <v>0.11693287037037037</v>
      </c>
      <c r="X55" s="756">
        <f t="shared" si="29"/>
        <v>8.088686528753836</v>
      </c>
      <c r="Y55" s="1092"/>
      <c r="Z55" s="520"/>
      <c r="AA55" s="104"/>
      <c r="AB55" s="104"/>
      <c r="AC55" s="104"/>
      <c r="AD55" s="104"/>
      <c r="AE55" s="104"/>
      <c r="AF55" s="104"/>
      <c r="AG55" s="106"/>
      <c r="AH55" s="104"/>
      <c r="AI55" s="104"/>
      <c r="AJ55" s="104"/>
      <c r="AK55" s="104"/>
      <c r="AL55" s="104"/>
      <c r="AM55" s="104"/>
      <c r="AN55" s="104"/>
      <c r="AO55" s="106"/>
      <c r="AP55" s="104"/>
      <c r="AQ55" s="104"/>
      <c r="AR55" s="104"/>
      <c r="AS55" s="104"/>
      <c r="AT55" s="104"/>
      <c r="AU55" s="104"/>
      <c r="AV55" s="104"/>
      <c r="AW55" s="106"/>
    </row>
    <row r="56" spans="2:49" ht="15.75">
      <c r="B56" s="1112" t="s">
        <v>439</v>
      </c>
      <c r="C56" s="847">
        <f>COUNT(A3:A55)</f>
        <v>53</v>
      </c>
      <c r="E56" s="622"/>
      <c r="F56" s="624"/>
      <c r="G56" s="623"/>
      <c r="H56" s="624"/>
      <c r="I56" s="622"/>
      <c r="J56" s="623"/>
      <c r="K56" s="623"/>
      <c r="L56" s="625"/>
      <c r="M56" s="625"/>
      <c r="N56" s="628"/>
      <c r="O56" s="626"/>
      <c r="P56" s="627"/>
      <c r="Q56" s="627"/>
      <c r="R56" s="627"/>
      <c r="S56" s="104"/>
      <c r="T56" s="104"/>
      <c r="U56" s="104"/>
      <c r="V56" s="520"/>
      <c r="W56" s="520"/>
      <c r="X56" s="520"/>
      <c r="Y56" s="626"/>
      <c r="Z56" s="104"/>
      <c r="AA56" s="104"/>
      <c r="AB56" s="104"/>
      <c r="AC56" s="104"/>
      <c r="AD56" s="104"/>
      <c r="AE56" s="104"/>
      <c r="AF56" s="104"/>
      <c r="AG56" s="106"/>
      <c r="AH56" s="104"/>
      <c r="AI56" s="104"/>
      <c r="AJ56" s="104"/>
      <c r="AK56" s="104"/>
      <c r="AL56" s="104"/>
      <c r="AM56" s="104"/>
      <c r="AN56" s="104"/>
      <c r="AO56" s="106"/>
      <c r="AP56" s="104"/>
      <c r="AQ56" s="104"/>
      <c r="AR56" s="104"/>
      <c r="AS56" s="104"/>
      <c r="AT56" s="104"/>
      <c r="AU56" s="104"/>
      <c r="AV56" s="104"/>
      <c r="AW56" s="106"/>
    </row>
    <row r="57" spans="2:49" ht="15.75">
      <c r="B57" s="622"/>
      <c r="C57" s="624"/>
      <c r="D57" s="622"/>
      <c r="E57" s="622"/>
      <c r="F57" s="624"/>
      <c r="G57" s="623"/>
      <c r="H57" s="624"/>
      <c r="I57" s="622"/>
      <c r="J57" s="623"/>
      <c r="K57" s="623"/>
      <c r="L57" s="625"/>
      <c r="M57" s="625"/>
      <c r="N57" s="628"/>
      <c r="O57" s="626"/>
      <c r="P57" s="627"/>
      <c r="Q57" s="627"/>
      <c r="R57" s="627"/>
      <c r="S57" s="104"/>
      <c r="T57" s="104"/>
      <c r="U57" s="104"/>
      <c r="V57" s="520"/>
      <c r="W57" s="520"/>
      <c r="X57" s="520"/>
      <c r="Y57" s="626"/>
      <c r="Z57" s="104"/>
      <c r="AA57" s="104"/>
      <c r="AB57" s="104"/>
      <c r="AC57" s="104"/>
      <c r="AD57" s="104"/>
      <c r="AE57" s="104"/>
      <c r="AF57" s="104"/>
      <c r="AG57" s="106"/>
      <c r="AH57" s="104"/>
      <c r="AI57" s="104"/>
      <c r="AJ57" s="104"/>
      <c r="AK57" s="104"/>
      <c r="AL57" s="104"/>
      <c r="AM57" s="104"/>
      <c r="AN57" s="104"/>
      <c r="AO57" s="106"/>
      <c r="AP57" s="104"/>
      <c r="AQ57" s="104"/>
      <c r="AR57" s="104"/>
      <c r="AS57" s="104"/>
      <c r="AT57" s="104"/>
      <c r="AU57" s="104"/>
      <c r="AV57" s="104"/>
      <c r="AW57" s="106"/>
    </row>
    <row r="58" spans="2:29" ht="16.5" thickBot="1">
      <c r="B58" s="22"/>
      <c r="C58" s="22"/>
      <c r="D58" s="22"/>
      <c r="E58" s="5"/>
      <c r="F58" s="22"/>
      <c r="G58" s="22"/>
      <c r="H58" s="22"/>
      <c r="I58" s="5"/>
      <c r="J58" s="22"/>
      <c r="K58" s="22"/>
      <c r="L58" s="22"/>
      <c r="M58" s="22"/>
      <c r="N58" s="22"/>
      <c r="O58" s="22"/>
      <c r="P58" s="22"/>
      <c r="Q58" s="22"/>
      <c r="R58" s="22"/>
      <c r="S58" s="629"/>
      <c r="T58" s="22"/>
      <c r="U58" s="22"/>
      <c r="V58" s="22"/>
      <c r="W58" s="22"/>
      <c r="X58" s="22"/>
      <c r="Y58" s="22"/>
      <c r="Z58" s="22"/>
      <c r="AA58" s="22"/>
      <c r="AB58" s="22"/>
      <c r="AC58" s="22"/>
    </row>
    <row r="59" spans="2:29" ht="15.75">
      <c r="B59" s="1225" t="s">
        <v>45</v>
      </c>
      <c r="C59" s="22"/>
      <c r="D59" s="22" t="s">
        <v>49</v>
      </c>
      <c r="E59" s="22"/>
      <c r="F59" s="22">
        <v>53</v>
      </c>
      <c r="G59" s="22"/>
      <c r="I59" s="5"/>
      <c r="M59" s="22"/>
      <c r="N59" s="22"/>
      <c r="O59" s="22"/>
      <c r="P59" s="22"/>
      <c r="Q59" s="22"/>
      <c r="R59" s="22"/>
      <c r="S59" s="629"/>
      <c r="T59" s="22"/>
      <c r="U59" s="22"/>
      <c r="V59" s="22"/>
      <c r="W59" s="22"/>
      <c r="X59" s="22"/>
      <c r="Y59" s="22"/>
      <c r="Z59" s="22"/>
      <c r="AA59" s="22"/>
      <c r="AB59" s="22"/>
      <c r="AC59" s="22"/>
    </row>
    <row r="60" spans="2:29" ht="15.75">
      <c r="B60" s="1226"/>
      <c r="C60" s="22"/>
      <c r="D60" s="22" t="s">
        <v>50</v>
      </c>
      <c r="E60" s="22"/>
      <c r="F60" s="22">
        <v>1</v>
      </c>
      <c r="G60" s="22"/>
      <c r="I60" s="5"/>
      <c r="M60" s="22"/>
      <c r="N60" s="22"/>
      <c r="O60" s="22"/>
      <c r="P60" s="22"/>
      <c r="Q60" s="22"/>
      <c r="R60" s="22"/>
      <c r="S60" s="629"/>
      <c r="T60" s="22"/>
      <c r="U60" s="22"/>
      <c r="V60" s="22"/>
      <c r="W60" s="22"/>
      <c r="X60" s="22"/>
      <c r="Y60" s="22"/>
      <c r="Z60" s="22"/>
      <c r="AA60" s="22"/>
      <c r="AB60" s="22"/>
      <c r="AC60" s="22"/>
    </row>
    <row r="61" spans="2:29" ht="16.5" thickBot="1">
      <c r="B61" s="1227"/>
      <c r="C61" s="22"/>
      <c r="D61" s="22" t="s">
        <v>51</v>
      </c>
      <c r="E61" s="22"/>
      <c r="F61" s="22">
        <v>6</v>
      </c>
      <c r="G61" s="1158">
        <f>+F61/F$59</f>
        <v>0.11320754716981132</v>
      </c>
      <c r="I61" s="5"/>
      <c r="M61" s="22"/>
      <c r="N61" s="22"/>
      <c r="O61" s="22"/>
      <c r="P61" s="22"/>
      <c r="Q61" s="22"/>
      <c r="R61" s="22"/>
      <c r="S61" s="22"/>
      <c r="T61" s="22"/>
      <c r="U61" s="22"/>
      <c r="V61" s="22"/>
      <c r="W61" s="22"/>
      <c r="X61" s="22"/>
      <c r="Y61" s="22"/>
      <c r="Z61" s="22"/>
      <c r="AA61" s="22"/>
      <c r="AB61" s="22"/>
      <c r="AC61" s="22"/>
    </row>
    <row r="62" spans="2:9" ht="15.75">
      <c r="B62" s="123">
        <v>0.034722222222222224</v>
      </c>
      <c r="D62" t="s">
        <v>52</v>
      </c>
      <c r="F62">
        <f>+F59-F61-F60</f>
        <v>46</v>
      </c>
      <c r="G62" s="1158">
        <f>+F62/F$59</f>
        <v>0.8679245283018868</v>
      </c>
      <c r="I62" s="1"/>
    </row>
    <row r="63" spans="2:9" ht="16.5" thickBot="1">
      <c r="B63" s="124">
        <v>0.027777777777777776</v>
      </c>
      <c r="E63" s="1"/>
      <c r="I63" s="1"/>
    </row>
    <row r="64" spans="5:9" ht="16.5" thickBot="1">
      <c r="E64" s="1"/>
      <c r="I64" s="1"/>
    </row>
    <row r="65" spans="2:6" ht="15.75">
      <c r="B65" s="631"/>
      <c r="C65" s="632">
        <v>120</v>
      </c>
      <c r="D65" s="632">
        <v>80</v>
      </c>
      <c r="E65" s="632">
        <v>40</v>
      </c>
      <c r="F65" s="854">
        <v>20</v>
      </c>
    </row>
    <row r="66" spans="2:6" ht="18">
      <c r="B66" s="635">
        <v>1</v>
      </c>
      <c r="C66" s="638">
        <v>37</v>
      </c>
      <c r="D66" s="638">
        <v>37</v>
      </c>
      <c r="E66" s="64">
        <v>22.7</v>
      </c>
      <c r="F66" s="855">
        <v>22.7</v>
      </c>
    </row>
    <row r="67" spans="2:6" ht="18">
      <c r="B67" s="635">
        <v>2</v>
      </c>
      <c r="C67" s="638">
        <v>37</v>
      </c>
      <c r="D67" s="64">
        <v>22.7</v>
      </c>
      <c r="E67" s="846">
        <v>23.3</v>
      </c>
      <c r="F67" s="856"/>
    </row>
    <row r="68" spans="2:6" ht="18">
      <c r="B68" s="635">
        <v>3</v>
      </c>
      <c r="C68" s="845">
        <v>28.4</v>
      </c>
      <c r="D68" s="846">
        <v>23.3</v>
      </c>
      <c r="E68" s="843"/>
      <c r="F68" s="857"/>
    </row>
    <row r="69" spans="2:6" ht="18.75" thickBot="1">
      <c r="B69" s="635">
        <v>4</v>
      </c>
      <c r="C69" s="844">
        <v>20.8</v>
      </c>
      <c r="D69" s="647"/>
      <c r="E69" s="648"/>
      <c r="F69" s="858"/>
    </row>
    <row r="70" spans="2:6" ht="16.5" thickBot="1">
      <c r="B70" s="653" t="s">
        <v>35</v>
      </c>
      <c r="C70" s="654">
        <f>SUM(C66:C69)</f>
        <v>123.2</v>
      </c>
      <c r="D70" s="654">
        <f>SUM(D66:D69)</f>
        <v>83</v>
      </c>
      <c r="E70" s="654">
        <f>SUM(E66:E69)</f>
        <v>46</v>
      </c>
      <c r="F70" s="656">
        <f>SUM(F66:F69)</f>
        <v>22.7</v>
      </c>
    </row>
  </sheetData>
  <sheetProtection/>
  <autoFilter ref="B2:AR56"/>
  <mergeCells count="12">
    <mergeCell ref="B59:B61"/>
    <mergeCell ref="F7:I7"/>
    <mergeCell ref="F18:I18"/>
    <mergeCell ref="F19:I19"/>
    <mergeCell ref="F20:I20"/>
    <mergeCell ref="F35:I35"/>
    <mergeCell ref="F52:I52"/>
    <mergeCell ref="R1:X1"/>
    <mergeCell ref="Y1:AF1"/>
    <mergeCell ref="AG1:AN1"/>
    <mergeCell ref="AO1:AV1"/>
    <mergeCell ref="F6:I6"/>
  </mergeCells>
  <printOptions/>
  <pageMargins left="0.7" right="0.7" top="0.75" bottom="0.75" header="0.3" footer="0.3"/>
  <pageSetup fitToHeight="1" fitToWidth="1" horizontalDpi="600" verticalDpi="600" orientation="portrait" scale="21" r:id="rId1"/>
  <ignoredErrors>
    <ignoredError sqref="C70:D70 E70:F7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Mutis</dc:creator>
  <cp:keywords/>
  <dc:description/>
  <cp:lastModifiedBy>DA Casa</cp:lastModifiedBy>
  <cp:lastPrinted>2018-11-26T00:28:26Z</cp:lastPrinted>
  <dcterms:created xsi:type="dcterms:W3CDTF">2013-03-11T03:30:13Z</dcterms:created>
  <dcterms:modified xsi:type="dcterms:W3CDTF">2018-11-26T18:23:32Z</dcterms:modified>
  <cp:category/>
  <cp:version/>
  <cp:contentType/>
  <cp:contentStatus/>
</cp:coreProperties>
</file>